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Agencija 2024\DP 2024.-26\POLUGODIŠNJI IZVJEŠTAJ O IZVRŠENJU PRORAČUNA\za objvau\"/>
    </mc:Choice>
  </mc:AlternateContent>
  <xr:revisionPtr revIDLastSave="0" documentId="13_ncr:1_{BD169E08-D2BF-4381-94EF-5F822DCBFFEE}" xr6:coauthVersionLast="47" xr6:coauthVersionMax="47" xr10:uidLastSave="{00000000-0000-0000-0000-000000000000}"/>
  <bookViews>
    <workbookView xWindow="-108" yWindow="-108" windowWidth="30936" windowHeight="16896" tabRatio="854" xr2:uid="{00000000-000D-0000-FFFF-FFFF00000000}"/>
  </bookViews>
  <sheets>
    <sheet name="SAŽETAK" sheetId="11" r:id="rId1"/>
    <sheet name="Račun prihoda i rashoda" sheetId="12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 sažetak" sheetId="13" r:id="rId7"/>
    <sheet name="POSEBNI DIO2" sheetId="7" r:id="rId8"/>
  </sheets>
  <externalReferences>
    <externalReference r:id="rId9"/>
  </externalReferences>
  <definedNames>
    <definedName name="BEx768KPSQ72NFZI1DSHLMYOAJB4" localSheetId="6" hidden="1">'posebni dio sažetak'!$A$14:$E$14</definedName>
    <definedName name="BEx768KPSQ72NFZI1DSHLMYOAJB4" hidden="1">'Račun prihoda i rashoda'!$E$12:$I$12</definedName>
    <definedName name="BExF0FDTSLD2H2BL1BV89V91RA11" localSheetId="6" hidden="1">'posebni dio sažetak'!$A$1:$A$1</definedName>
    <definedName name="BExF0FDTSLD2H2BL1BV89V91RA11" hidden="1">'Račun prihoda i rashoda'!$E$1:$E$1</definedName>
    <definedName name="DF_GRID_1">#REF!</definedName>
    <definedName name="_xlnm.Print_Area" localSheetId="6">'posebni dio sažetak'!$A$4:$F$25</definedName>
    <definedName name="_xlnm.Print_Area" localSheetId="7">'POSEBNI DIO2'!$A$1:$H$136</definedName>
    <definedName name="_xlnm.Print_Area" localSheetId="5">'Račun fin prema izvorima f'!$A$1:$G$32</definedName>
    <definedName name="_xlnm.Print_Area" localSheetId="4">'Račun financiranja'!$A$1:$K$23</definedName>
    <definedName name="_xlnm.Print_Area" localSheetId="1">'Račun prihoda i rashoda'!$A$1:$K$220</definedName>
    <definedName name="_xlnm.Print_Area" localSheetId="3">'Rashodi prema funkcijskoj k '!$A$1:$G$14</definedName>
    <definedName name="_xlnm.Print_Area" localSheetId="2">'Rashodi prema izvorima finan'!$A$1:$G$22</definedName>
    <definedName name="_xlnm.Print_Area" localSheetId="0">SAŽETAK!$B$1:$L$34</definedName>
    <definedName name="_xlnm.Print_Titles" localSheetId="6">'posebni dio sažetak'!#REF!</definedName>
    <definedName name="_xlnm.Print_Titles" localSheetId="7">'POSEBNI DIO2'!$7:$8</definedName>
    <definedName name="_xlnm.Print_Titles" localSheetId="1">'Račun prihoda i rashoda'!$9:$10</definedName>
    <definedName name="SAPBEXhrIndnt" localSheetId="6" hidden="1">1</definedName>
    <definedName name="SAPBEXhrIndnt" localSheetId="1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  <c r="C17" i="13"/>
  <c r="D19" i="13"/>
  <c r="D20" i="13"/>
  <c r="D18" i="13"/>
  <c r="F18" i="13" s="1"/>
  <c r="E11" i="13"/>
  <c r="D11" i="13"/>
  <c r="C11" i="13"/>
  <c r="F118" i="7"/>
  <c r="H118" i="7" s="1"/>
  <c r="F131" i="7"/>
  <c r="H131" i="7" s="1"/>
  <c r="G130" i="7"/>
  <c r="E130" i="7"/>
  <c r="E129" i="7" s="1"/>
  <c r="F128" i="7"/>
  <c r="F127" i="7" s="1"/>
  <c r="G127" i="7"/>
  <c r="G126" i="7" s="1"/>
  <c r="E127" i="7"/>
  <c r="E126" i="7" s="1"/>
  <c r="F125" i="7"/>
  <c r="H125" i="7" s="1"/>
  <c r="F124" i="7"/>
  <c r="H124" i="7" s="1"/>
  <c r="F123" i="7"/>
  <c r="H123" i="7" s="1"/>
  <c r="F122" i="7"/>
  <c r="H122" i="7" s="1"/>
  <c r="G121" i="7"/>
  <c r="E121" i="7"/>
  <c r="F120" i="7"/>
  <c r="H120" i="7" s="1"/>
  <c r="F119" i="7"/>
  <c r="F117" i="7"/>
  <c r="H117" i="7" s="1"/>
  <c r="G116" i="7"/>
  <c r="E116" i="7"/>
  <c r="F114" i="7"/>
  <c r="H114" i="7" s="1"/>
  <c r="G113" i="7"/>
  <c r="E113" i="7"/>
  <c r="F112" i="7"/>
  <c r="H112" i="7" s="1"/>
  <c r="F111" i="7"/>
  <c r="H111" i="7" s="1"/>
  <c r="G110" i="7"/>
  <c r="G109" i="7" s="1"/>
  <c r="E110" i="7"/>
  <c r="E109" i="7" s="1"/>
  <c r="G93" i="7"/>
  <c r="D17" i="13" l="1"/>
  <c r="F130" i="7"/>
  <c r="F129" i="7" s="1"/>
  <c r="G115" i="7"/>
  <c r="E115" i="7"/>
  <c r="E108" i="7" s="1"/>
  <c r="F116" i="7"/>
  <c r="H116" i="7" s="1"/>
  <c r="H127" i="7"/>
  <c r="F126" i="7"/>
  <c r="H126" i="7" s="1"/>
  <c r="G129" i="7"/>
  <c r="F110" i="7"/>
  <c r="F113" i="7"/>
  <c r="H113" i="7" s="1"/>
  <c r="F121" i="7"/>
  <c r="H121" i="7" s="1"/>
  <c r="H128" i="7"/>
  <c r="H119" i="7"/>
  <c r="H129" i="7" l="1"/>
  <c r="H130" i="7"/>
  <c r="F115" i="7"/>
  <c r="H115" i="7" s="1"/>
  <c r="G108" i="7"/>
  <c r="H110" i="7"/>
  <c r="F109" i="7"/>
  <c r="H109" i="7" l="1"/>
  <c r="F108" i="7"/>
  <c r="H108" i="7" s="1"/>
  <c r="F107" i="7" l="1"/>
  <c r="H107" i="7" s="1"/>
  <c r="G106" i="7"/>
  <c r="G105" i="7" s="1"/>
  <c r="E106" i="7"/>
  <c r="E105" i="7" s="1"/>
  <c r="F104" i="7"/>
  <c r="H104" i="7" s="1"/>
  <c r="G103" i="7"/>
  <c r="G102" i="7" s="1"/>
  <c r="E103" i="7"/>
  <c r="E102" i="7" s="1"/>
  <c r="F101" i="7"/>
  <c r="H101" i="7" s="1"/>
  <c r="F100" i="7"/>
  <c r="H100" i="7" s="1"/>
  <c r="F99" i="7"/>
  <c r="H99" i="7" s="1"/>
  <c r="F98" i="7"/>
  <c r="H98" i="7" s="1"/>
  <c r="G97" i="7"/>
  <c r="G92" i="7" s="1"/>
  <c r="E97" i="7"/>
  <c r="F96" i="7"/>
  <c r="H96" i="7" s="1"/>
  <c r="F95" i="7"/>
  <c r="H95" i="7" s="1"/>
  <c r="F94" i="7"/>
  <c r="E93" i="7"/>
  <c r="E92" i="7" s="1"/>
  <c r="F91" i="7"/>
  <c r="H91" i="7" s="1"/>
  <c r="G90" i="7"/>
  <c r="E90" i="7"/>
  <c r="F89" i="7"/>
  <c r="H89" i="7" s="1"/>
  <c r="F88" i="7"/>
  <c r="H88" i="7" s="1"/>
  <c r="G87" i="7"/>
  <c r="G86" i="7" s="1"/>
  <c r="E87" i="7"/>
  <c r="E86" i="7" s="1"/>
  <c r="G43" i="7"/>
  <c r="F83" i="7"/>
  <c r="F79" i="7"/>
  <c r="F75" i="7"/>
  <c r="F73" i="7"/>
  <c r="F68" i="7"/>
  <c r="F69" i="7"/>
  <c r="F70" i="7"/>
  <c r="F67" i="7"/>
  <c r="F64" i="7"/>
  <c r="F61" i="7"/>
  <c r="F56" i="7"/>
  <c r="F57" i="7"/>
  <c r="F58" i="7"/>
  <c r="F55" i="7"/>
  <c r="F47" i="7"/>
  <c r="F48" i="7"/>
  <c r="F49" i="7"/>
  <c r="F50" i="7"/>
  <c r="F51" i="7"/>
  <c r="F52" i="7"/>
  <c r="F46" i="7"/>
  <c r="F44" i="7"/>
  <c r="F35" i="7"/>
  <c r="F36" i="7"/>
  <c r="F37" i="7"/>
  <c r="F38" i="7"/>
  <c r="F39" i="7"/>
  <c r="F40" i="7"/>
  <c r="F41" i="7"/>
  <c r="F42" i="7"/>
  <c r="F34" i="7"/>
  <c r="F30" i="7"/>
  <c r="F31" i="7"/>
  <c r="F32" i="7"/>
  <c r="F29" i="7"/>
  <c r="F25" i="7"/>
  <c r="F26" i="7"/>
  <c r="F27" i="7"/>
  <c r="F24" i="7"/>
  <c r="F21" i="7"/>
  <c r="F19" i="7"/>
  <c r="F17" i="7"/>
  <c r="F16" i="7"/>
  <c r="I132" i="12"/>
  <c r="G215" i="12"/>
  <c r="G177" i="12"/>
  <c r="G56" i="12"/>
  <c r="G55" i="12"/>
  <c r="G53" i="12"/>
  <c r="G43" i="12"/>
  <c r="G39" i="12"/>
  <c r="G38" i="12"/>
  <c r="G37" i="12"/>
  <c r="G36" i="12"/>
  <c r="G32" i="12"/>
  <c r="G26" i="12"/>
  <c r="G24" i="12"/>
  <c r="G132" i="12"/>
  <c r="G85" i="7" l="1"/>
  <c r="G84" i="7" s="1"/>
  <c r="H94" i="7"/>
  <c r="E85" i="7"/>
  <c r="E84" i="7" s="1"/>
  <c r="F97" i="7"/>
  <c r="H97" i="7" s="1"/>
  <c r="F93" i="7"/>
  <c r="F87" i="7"/>
  <c r="F90" i="7"/>
  <c r="F103" i="7"/>
  <c r="F106" i="7"/>
  <c r="H215" i="12"/>
  <c r="H213" i="12"/>
  <c r="H212" i="12"/>
  <c r="H210" i="12"/>
  <c r="H206" i="12"/>
  <c r="H205" i="12"/>
  <c r="H200" i="12"/>
  <c r="H201" i="12"/>
  <c r="H202" i="12"/>
  <c r="H199" i="12"/>
  <c r="H197" i="12"/>
  <c r="H196" i="12"/>
  <c r="H192" i="12"/>
  <c r="H193" i="12"/>
  <c r="H194" i="12"/>
  <c r="H191" i="12"/>
  <c r="H187" i="12"/>
  <c r="H188" i="12"/>
  <c r="H189" i="12"/>
  <c r="H186" i="12"/>
  <c r="H178" i="12"/>
  <c r="H179" i="12"/>
  <c r="H180" i="12"/>
  <c r="H181" i="12"/>
  <c r="H182" i="12"/>
  <c r="H183" i="12"/>
  <c r="H184" i="12"/>
  <c r="H177" i="12"/>
  <c r="H173" i="12"/>
  <c r="H174" i="12"/>
  <c r="H175" i="12"/>
  <c r="H172" i="12"/>
  <c r="H166" i="12"/>
  <c r="H167" i="12"/>
  <c r="H168" i="12"/>
  <c r="H169" i="12"/>
  <c r="H165" i="12"/>
  <c r="H164" i="12"/>
  <c r="H161" i="12"/>
  <c r="H162" i="12"/>
  <c r="H160" i="12"/>
  <c r="H153" i="12"/>
  <c r="H154" i="12"/>
  <c r="H155" i="12"/>
  <c r="H156" i="12"/>
  <c r="H152" i="12"/>
  <c r="H147" i="12"/>
  <c r="H148" i="12"/>
  <c r="H149" i="12"/>
  <c r="H150" i="12"/>
  <c r="H146" i="12"/>
  <c r="H142" i="12"/>
  <c r="H143" i="12"/>
  <c r="H144" i="12"/>
  <c r="H141" i="12"/>
  <c r="H138" i="12"/>
  <c r="H139" i="12"/>
  <c r="H137" i="12"/>
  <c r="H133" i="12"/>
  <c r="H134" i="12"/>
  <c r="H132" i="12"/>
  <c r="H127" i="12"/>
  <c r="H128" i="12"/>
  <c r="H129" i="12"/>
  <c r="H130" i="12"/>
  <c r="H126" i="12"/>
  <c r="H121" i="12"/>
  <c r="H122" i="12"/>
  <c r="H123" i="12"/>
  <c r="H120" i="12"/>
  <c r="H118" i="12"/>
  <c r="H117" i="12"/>
  <c r="H114" i="12"/>
  <c r="H115" i="12"/>
  <c r="H113" i="12"/>
  <c r="H110" i="12"/>
  <c r="H111" i="12"/>
  <c r="H109" i="12"/>
  <c r="H105" i="12"/>
  <c r="H106" i="12"/>
  <c r="H107" i="12"/>
  <c r="H104" i="12"/>
  <c r="H102" i="12"/>
  <c r="H101" i="12"/>
  <c r="H99" i="12"/>
  <c r="H98" i="12"/>
  <c r="H93" i="12"/>
  <c r="H94" i="12"/>
  <c r="H92" i="12"/>
  <c r="H90" i="12"/>
  <c r="H89" i="12"/>
  <c r="H84" i="12"/>
  <c r="H85" i="12"/>
  <c r="H86" i="12"/>
  <c r="H83" i="12"/>
  <c r="H76" i="12"/>
  <c r="H77" i="12"/>
  <c r="H78" i="12"/>
  <c r="H79" i="12"/>
  <c r="H80" i="12"/>
  <c r="H81" i="12"/>
  <c r="H75" i="12"/>
  <c r="H71" i="12"/>
  <c r="H72" i="12"/>
  <c r="H73" i="12"/>
  <c r="H70" i="12"/>
  <c r="H62" i="12"/>
  <c r="H63" i="12"/>
  <c r="H64" i="12"/>
  <c r="H65" i="12"/>
  <c r="H66" i="12"/>
  <c r="H67" i="12"/>
  <c r="H61" i="12"/>
  <c r="H59" i="12"/>
  <c r="H50" i="12"/>
  <c r="H51" i="12"/>
  <c r="H52" i="12"/>
  <c r="H53" i="12"/>
  <c r="H54" i="12"/>
  <c r="H55" i="12"/>
  <c r="H56" i="12"/>
  <c r="H57" i="12"/>
  <c r="H49" i="12"/>
  <c r="H42" i="12"/>
  <c r="H43" i="12"/>
  <c r="H44" i="12"/>
  <c r="H45" i="12"/>
  <c r="H46" i="12"/>
  <c r="H47" i="12"/>
  <c r="H41" i="12"/>
  <c r="H37" i="12"/>
  <c r="H38" i="12"/>
  <c r="H39" i="12"/>
  <c r="H36" i="12"/>
  <c r="H32" i="12"/>
  <c r="H33" i="12"/>
  <c r="H31" i="12"/>
  <c r="H29" i="12"/>
  <c r="H25" i="12"/>
  <c r="H26" i="12"/>
  <c r="H27" i="12"/>
  <c r="H24" i="12"/>
  <c r="H18" i="12"/>
  <c r="H17" i="12"/>
  <c r="F214" i="12"/>
  <c r="F209" i="12"/>
  <c r="F207" i="12"/>
  <c r="F204" i="12"/>
  <c r="F203" i="12" s="1"/>
  <c r="F198" i="12"/>
  <c r="F195" i="12"/>
  <c r="F190" i="12"/>
  <c r="F185" i="12"/>
  <c r="F176" i="12"/>
  <c r="F171" i="12"/>
  <c r="F163" i="12"/>
  <c r="F159" i="12"/>
  <c r="F151" i="12"/>
  <c r="F145" i="12"/>
  <c r="F140" i="12"/>
  <c r="F136" i="12"/>
  <c r="F131" i="12"/>
  <c r="F125" i="12"/>
  <c r="F124" i="12" s="1"/>
  <c r="F119" i="12"/>
  <c r="F116" i="12"/>
  <c r="F112" i="12"/>
  <c r="F108" i="12"/>
  <c r="F103" i="12"/>
  <c r="F100" i="12"/>
  <c r="F97" i="12"/>
  <c r="F91" i="12"/>
  <c r="F88" i="12"/>
  <c r="F87" i="12"/>
  <c r="F82" i="12"/>
  <c r="F74" i="12"/>
  <c r="F69" i="12"/>
  <c r="F60" i="12"/>
  <c r="F48" i="12"/>
  <c r="F40" i="12"/>
  <c r="F35" i="12"/>
  <c r="F34" i="12"/>
  <c r="F30" i="12"/>
  <c r="F28" i="12"/>
  <c r="F23" i="12"/>
  <c r="F22" i="12"/>
  <c r="F16" i="12"/>
  <c r="F15" i="12"/>
  <c r="F14" i="12" s="1"/>
  <c r="G9" i="8"/>
  <c r="F9" i="8"/>
  <c r="E15" i="5"/>
  <c r="E9" i="5"/>
  <c r="E8" i="5" s="1"/>
  <c r="D16" i="5"/>
  <c r="D17" i="5"/>
  <c r="D11" i="5"/>
  <c r="D10" i="5"/>
  <c r="E14" i="5"/>
  <c r="H106" i="7" l="1"/>
  <c r="F105" i="7"/>
  <c r="H105" i="7" s="1"/>
  <c r="H87" i="7"/>
  <c r="F86" i="7"/>
  <c r="H93" i="7"/>
  <c r="F92" i="7"/>
  <c r="F102" i="7"/>
  <c r="H103" i="7"/>
  <c r="H90" i="7"/>
  <c r="K59" i="12"/>
  <c r="J59" i="12"/>
  <c r="F158" i="12"/>
  <c r="F157" i="12" s="1"/>
  <c r="F170" i="12"/>
  <c r="F96" i="12"/>
  <c r="F135" i="12"/>
  <c r="F68" i="12"/>
  <c r="F21" i="12" s="1"/>
  <c r="F85" i="7" l="1"/>
  <c r="F84" i="7" s="1"/>
  <c r="H92" i="7"/>
  <c r="H102" i="7"/>
  <c r="H86" i="7"/>
  <c r="F20" i="12"/>
  <c r="H84" i="7" l="1"/>
  <c r="H85" i="7"/>
  <c r="C15" i="5"/>
  <c r="C9" i="5"/>
  <c r="I16" i="11"/>
  <c r="I15" i="11"/>
  <c r="I13" i="11"/>
  <c r="I12" i="11"/>
  <c r="G14" i="11"/>
  <c r="C8" i="8"/>
  <c r="C7" i="8" s="1"/>
  <c r="D8" i="8"/>
  <c r="D7" i="8" s="1"/>
  <c r="E8" i="8"/>
  <c r="E7" i="8" s="1"/>
  <c r="B8" i="8"/>
  <c r="B7" i="8" s="1"/>
  <c r="F15" i="5"/>
  <c r="E13" i="5"/>
  <c r="B14" i="5"/>
  <c r="B13" i="5" s="1"/>
  <c r="B8" i="5"/>
  <c r="B7" i="5" s="1"/>
  <c r="F9" i="5"/>
  <c r="G7" i="8" l="1"/>
  <c r="F8" i="8"/>
  <c r="D15" i="5"/>
  <c r="C14" i="5"/>
  <c r="C13" i="5" s="1"/>
  <c r="C8" i="5"/>
  <c r="C7" i="5" s="1"/>
  <c r="D9" i="5"/>
  <c r="F13" i="5"/>
  <c r="F14" i="5"/>
  <c r="F7" i="8"/>
  <c r="G8" i="8"/>
  <c r="E7" i="5"/>
  <c r="F8" i="5"/>
  <c r="L12" i="11"/>
  <c r="K12" i="11"/>
  <c r="G17" i="11"/>
  <c r="F60" i="7"/>
  <c r="F59" i="7" s="1"/>
  <c r="H16" i="7"/>
  <c r="H17" i="7"/>
  <c r="H19" i="7"/>
  <c r="H21" i="7"/>
  <c r="H24" i="7"/>
  <c r="H25" i="7"/>
  <c r="H26" i="7"/>
  <c r="H27" i="7"/>
  <c r="H29" i="7"/>
  <c r="H30" i="7"/>
  <c r="H31" i="7"/>
  <c r="H32" i="7"/>
  <c r="H34" i="7"/>
  <c r="H35" i="7"/>
  <c r="H36" i="7"/>
  <c r="H37" i="7"/>
  <c r="H38" i="7"/>
  <c r="H39" i="7"/>
  <c r="H40" i="7"/>
  <c r="H41" i="7"/>
  <c r="H42" i="7"/>
  <c r="H44" i="7"/>
  <c r="H46" i="7"/>
  <c r="H47" i="7"/>
  <c r="H48" i="7"/>
  <c r="H49" i="7"/>
  <c r="H50" i="7"/>
  <c r="H51" i="7"/>
  <c r="H52" i="7"/>
  <c r="H55" i="7"/>
  <c r="H56" i="7"/>
  <c r="H57" i="7"/>
  <c r="H58" i="7"/>
  <c r="H64" i="7"/>
  <c r="H67" i="7"/>
  <c r="H68" i="7"/>
  <c r="H69" i="7"/>
  <c r="H70" i="7"/>
  <c r="H73" i="7"/>
  <c r="H75" i="7"/>
  <c r="G74" i="7"/>
  <c r="G71" i="7" s="1"/>
  <c r="F74" i="7"/>
  <c r="E74" i="7"/>
  <c r="F72" i="7"/>
  <c r="H72" i="7" s="1"/>
  <c r="E72" i="7"/>
  <c r="G66" i="7"/>
  <c r="G65" i="7" s="1"/>
  <c r="F66" i="7"/>
  <c r="F65" i="7" s="1"/>
  <c r="E66" i="7"/>
  <c r="E65" i="7" s="1"/>
  <c r="G63" i="7"/>
  <c r="G62" i="7" s="1"/>
  <c r="F63" i="7"/>
  <c r="F62" i="7" s="1"/>
  <c r="E63" i="7"/>
  <c r="E62" i="7" s="1"/>
  <c r="E60" i="7"/>
  <c r="E59" i="7" s="1"/>
  <c r="G60" i="7"/>
  <c r="G59" i="7" s="1"/>
  <c r="G54" i="7"/>
  <c r="G53" i="7" s="1"/>
  <c r="F54" i="7"/>
  <c r="F53" i="7" s="1"/>
  <c r="E54" i="7"/>
  <c r="E53" i="7" s="1"/>
  <c r="G45" i="7"/>
  <c r="F45" i="7"/>
  <c r="E45" i="7"/>
  <c r="F43" i="7"/>
  <c r="H43" i="7" s="1"/>
  <c r="E43" i="7"/>
  <c r="G33" i="7"/>
  <c r="F33" i="7"/>
  <c r="E33" i="7"/>
  <c r="G28" i="7"/>
  <c r="F28" i="7"/>
  <c r="E28" i="7"/>
  <c r="G23" i="7"/>
  <c r="F23" i="7"/>
  <c r="E23" i="7"/>
  <c r="G20" i="7"/>
  <c r="F20" i="7"/>
  <c r="E20" i="7"/>
  <c r="G18" i="7"/>
  <c r="F18" i="7"/>
  <c r="E18" i="7"/>
  <c r="G15" i="7"/>
  <c r="F15" i="7"/>
  <c r="E15" i="7"/>
  <c r="G82" i="7"/>
  <c r="G81" i="7" s="1"/>
  <c r="G78" i="7"/>
  <c r="G77" i="7" s="1"/>
  <c r="F82" i="7"/>
  <c r="F81" i="7" s="1"/>
  <c r="F80" i="7" s="1"/>
  <c r="H79" i="7"/>
  <c r="E82" i="7"/>
  <c r="E81" i="7" s="1"/>
  <c r="E80" i="7" s="1"/>
  <c r="E78" i="7"/>
  <c r="E77" i="7" s="1"/>
  <c r="E76" i="7" s="1"/>
  <c r="H214" i="12"/>
  <c r="H211" i="12"/>
  <c r="H207" i="12"/>
  <c r="H204" i="12"/>
  <c r="H203" i="12" s="1"/>
  <c r="H198" i="12"/>
  <c r="H195" i="12"/>
  <c r="H190" i="12"/>
  <c r="H185" i="12"/>
  <c r="H176" i="12"/>
  <c r="H171" i="12"/>
  <c r="H163" i="12"/>
  <c r="H159" i="12"/>
  <c r="H151" i="12"/>
  <c r="H145" i="12"/>
  <c r="H140" i="12"/>
  <c r="H136" i="12"/>
  <c r="H131" i="12"/>
  <c r="H125" i="12"/>
  <c r="H119" i="12"/>
  <c r="H116" i="12"/>
  <c r="H112" i="12"/>
  <c r="H108" i="12"/>
  <c r="H103" i="12"/>
  <c r="H100" i="12"/>
  <c r="H97" i="12"/>
  <c r="H91" i="12"/>
  <c r="H88" i="12"/>
  <c r="H82" i="12"/>
  <c r="H74" i="12"/>
  <c r="H69" i="12"/>
  <c r="H60" i="12"/>
  <c r="H58" i="12"/>
  <c r="K58" i="12" s="1"/>
  <c r="H48" i="12"/>
  <c r="H40" i="12"/>
  <c r="H35" i="12"/>
  <c r="H30" i="12"/>
  <c r="H28" i="12"/>
  <c r="H23" i="12"/>
  <c r="G211" i="12"/>
  <c r="G131" i="12"/>
  <c r="G58" i="12"/>
  <c r="J26" i="12"/>
  <c r="G214" i="12"/>
  <c r="I214" i="12"/>
  <c r="I209" i="12" s="1"/>
  <c r="G207" i="12"/>
  <c r="I207" i="12"/>
  <c r="G204" i="12"/>
  <c r="G203" i="12" s="1"/>
  <c r="I204" i="12"/>
  <c r="I203" i="12" s="1"/>
  <c r="G198" i="12"/>
  <c r="I198" i="12"/>
  <c r="G195" i="12"/>
  <c r="I195" i="12"/>
  <c r="G190" i="12"/>
  <c r="I190" i="12"/>
  <c r="G185" i="12"/>
  <c r="I185" i="12"/>
  <c r="G176" i="12"/>
  <c r="I176" i="12"/>
  <c r="G171" i="12"/>
  <c r="I171" i="12"/>
  <c r="G163" i="12"/>
  <c r="I163" i="12"/>
  <c r="G159" i="12"/>
  <c r="I159" i="12"/>
  <c r="G151" i="12"/>
  <c r="I151" i="12"/>
  <c r="G145" i="12"/>
  <c r="I145" i="12"/>
  <c r="G140" i="12"/>
  <c r="I140" i="12"/>
  <c r="G136" i="12"/>
  <c r="I136" i="12"/>
  <c r="I131" i="12"/>
  <c r="G125" i="12"/>
  <c r="I125" i="12"/>
  <c r="G119" i="12"/>
  <c r="I119" i="12"/>
  <c r="G116" i="12"/>
  <c r="I116" i="12"/>
  <c r="G112" i="12"/>
  <c r="I112" i="12"/>
  <c r="G108" i="12"/>
  <c r="I108" i="12"/>
  <c r="G103" i="12"/>
  <c r="I103" i="12"/>
  <c r="G100" i="12"/>
  <c r="I100" i="12"/>
  <c r="G97" i="12"/>
  <c r="I97" i="12"/>
  <c r="G91" i="12"/>
  <c r="I91" i="12"/>
  <c r="G88" i="12"/>
  <c r="I88" i="12"/>
  <c r="G82" i="12"/>
  <c r="I82" i="12"/>
  <c r="G74" i="12"/>
  <c r="I74" i="12"/>
  <c r="G69" i="12"/>
  <c r="I69" i="12"/>
  <c r="G60" i="12"/>
  <c r="I60" i="12"/>
  <c r="G48" i="12"/>
  <c r="I48" i="12"/>
  <c r="G40" i="12"/>
  <c r="I40" i="12"/>
  <c r="G35" i="12"/>
  <c r="I35" i="12"/>
  <c r="G30" i="12"/>
  <c r="I30" i="12"/>
  <c r="G28" i="12"/>
  <c r="I28" i="12"/>
  <c r="G23" i="12"/>
  <c r="I23" i="12"/>
  <c r="G16" i="12"/>
  <c r="G15" i="12" s="1"/>
  <c r="G14" i="12" s="1"/>
  <c r="H16" i="12"/>
  <c r="H15" i="12" s="1"/>
  <c r="H14" i="12" s="1"/>
  <c r="I16" i="12"/>
  <c r="I15" i="12" s="1"/>
  <c r="I14" i="12" s="1"/>
  <c r="K50" i="12"/>
  <c r="K52" i="12"/>
  <c r="K53" i="12"/>
  <c r="K54" i="12"/>
  <c r="K55" i="12"/>
  <c r="K56" i="12"/>
  <c r="K57" i="12"/>
  <c r="K61" i="12"/>
  <c r="K62" i="12"/>
  <c r="K63" i="12"/>
  <c r="K64" i="12"/>
  <c r="K65" i="12"/>
  <c r="K67" i="12"/>
  <c r="K132" i="12"/>
  <c r="K178" i="12"/>
  <c r="K183" i="12"/>
  <c r="K36" i="12"/>
  <c r="K37" i="12"/>
  <c r="K38" i="12"/>
  <c r="K41" i="12"/>
  <c r="K43" i="12"/>
  <c r="K44" i="12"/>
  <c r="K49" i="12"/>
  <c r="K17" i="12"/>
  <c r="K18" i="12"/>
  <c r="J25" i="12"/>
  <c r="J27" i="12"/>
  <c r="J24" i="12"/>
  <c r="J17" i="12"/>
  <c r="J18" i="12"/>
  <c r="G87" i="12" l="1"/>
  <c r="H209" i="12"/>
  <c r="H158" i="12"/>
  <c r="H87" i="12"/>
  <c r="K40" i="12"/>
  <c r="H68" i="12"/>
  <c r="D8" i="5"/>
  <c r="G9" i="5"/>
  <c r="D14" i="5"/>
  <c r="G15" i="5"/>
  <c r="I22" i="12"/>
  <c r="I87" i="12"/>
  <c r="G209" i="12"/>
  <c r="F14" i="7"/>
  <c r="H65" i="7"/>
  <c r="G14" i="7"/>
  <c r="H53" i="7"/>
  <c r="H81" i="7"/>
  <c r="H18" i="7"/>
  <c r="H33" i="7"/>
  <c r="F7" i="5"/>
  <c r="H135" i="12"/>
  <c r="I135" i="12"/>
  <c r="I158" i="12"/>
  <c r="H34" i="12"/>
  <c r="H124" i="12"/>
  <c r="I124" i="12"/>
  <c r="H22" i="12"/>
  <c r="H96" i="12"/>
  <c r="H170" i="12"/>
  <c r="H23" i="7"/>
  <c r="H60" i="7"/>
  <c r="H15" i="7"/>
  <c r="H28" i="7"/>
  <c r="H45" i="7"/>
  <c r="H62" i="7"/>
  <c r="H54" i="7"/>
  <c r="H20" i="7"/>
  <c r="H83" i="7"/>
  <c r="H63" i="7"/>
  <c r="H82" i="7"/>
  <c r="H74" i="7"/>
  <c r="H66" i="7"/>
  <c r="H61" i="7"/>
  <c r="F71" i="7"/>
  <c r="H71" i="7" s="1"/>
  <c r="E14" i="7"/>
  <c r="E22" i="7"/>
  <c r="F22" i="7"/>
  <c r="G22" i="7"/>
  <c r="E71" i="7"/>
  <c r="F78" i="7"/>
  <c r="F77" i="7" s="1"/>
  <c r="F76" i="7" s="1"/>
  <c r="G80" i="7"/>
  <c r="H80" i="7" s="1"/>
  <c r="G76" i="7"/>
  <c r="K60" i="12"/>
  <c r="I96" i="12"/>
  <c r="G158" i="12"/>
  <c r="K176" i="12"/>
  <c r="I68" i="12"/>
  <c r="G124" i="12"/>
  <c r="G68" i="12"/>
  <c r="J16" i="12"/>
  <c r="K214" i="12"/>
  <c r="K131" i="12"/>
  <c r="K26" i="12"/>
  <c r="K35" i="12"/>
  <c r="G170" i="12"/>
  <c r="K23" i="12"/>
  <c r="G34" i="12"/>
  <c r="K32" i="12"/>
  <c r="K30" i="12"/>
  <c r="G22" i="12"/>
  <c r="K24" i="12"/>
  <c r="I170" i="12"/>
  <c r="G135" i="12"/>
  <c r="G96" i="12"/>
  <c r="K48" i="12"/>
  <c r="I34" i="12"/>
  <c r="K15" i="12"/>
  <c r="J15" i="12"/>
  <c r="K16" i="12"/>
  <c r="G13" i="7" l="1"/>
  <c r="G12" i="7" s="1"/>
  <c r="H157" i="12"/>
  <c r="H21" i="12"/>
  <c r="D7" i="5"/>
  <c r="G7" i="5" s="1"/>
  <c r="G8" i="5"/>
  <c r="D13" i="5"/>
  <c r="G13" i="5" s="1"/>
  <c r="G14" i="5"/>
  <c r="G157" i="12"/>
  <c r="K124" i="12"/>
  <c r="F13" i="7"/>
  <c r="F12" i="7" s="1"/>
  <c r="E13" i="7"/>
  <c r="E12" i="7" s="1"/>
  <c r="K14" i="12"/>
  <c r="J14" i="12"/>
  <c r="I157" i="12"/>
  <c r="H22" i="7"/>
  <c r="H76" i="7"/>
  <c r="H59" i="7"/>
  <c r="H78" i="7"/>
  <c r="H14" i="7"/>
  <c r="H77" i="7"/>
  <c r="G21" i="12"/>
  <c r="K34" i="12"/>
  <c r="K170" i="12"/>
  <c r="I21" i="12"/>
  <c r="E10" i="7" l="1"/>
  <c r="E11" i="7" s="1"/>
  <c r="E9" i="7"/>
  <c r="F10" i="7"/>
  <c r="F11" i="7" s="1"/>
  <c r="F9" i="7"/>
  <c r="G9" i="7"/>
  <c r="G10" i="7"/>
  <c r="G11" i="7" s="1"/>
  <c r="H20" i="12"/>
  <c r="G20" i="12"/>
  <c r="H13" i="7"/>
  <c r="H12" i="7"/>
  <c r="I20" i="12"/>
  <c r="J20" i="12" s="1"/>
  <c r="J21" i="12"/>
  <c r="H11" i="7" l="1"/>
  <c r="H10" i="7"/>
  <c r="H9" i="7"/>
  <c r="J214" i="12"/>
  <c r="J213" i="12"/>
  <c r="J211" i="12"/>
  <c r="J210" i="12"/>
  <c r="K209" i="12"/>
  <c r="J208" i="12"/>
  <c r="J207" i="12"/>
  <c r="J206" i="12"/>
  <c r="J205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69" i="12"/>
  <c r="J168" i="12"/>
  <c r="J167" i="12"/>
  <c r="J166" i="12"/>
  <c r="J165" i="12"/>
  <c r="J164" i="12"/>
  <c r="J163" i="12"/>
  <c r="J162" i="12"/>
  <c r="J161" i="12"/>
  <c r="J160" i="12"/>
  <c r="J209" i="12" l="1"/>
  <c r="J159" i="12"/>
  <c r="J158" i="12"/>
  <c r="J204" i="12"/>
  <c r="J170" i="12" l="1"/>
  <c r="J157" i="12" l="1"/>
  <c r="K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4" i="12"/>
  <c r="J133" i="12"/>
  <c r="J132" i="12"/>
  <c r="J130" i="12"/>
  <c r="J129" i="12"/>
  <c r="J128" i="12"/>
  <c r="J127" i="12"/>
  <c r="J126" i="12"/>
  <c r="J125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2" i="12"/>
  <c r="J101" i="12"/>
  <c r="J100" i="12"/>
  <c r="J99" i="12"/>
  <c r="J98" i="12"/>
  <c r="J97" i="12"/>
  <c r="J95" i="12"/>
  <c r="J94" i="12"/>
  <c r="J93" i="12"/>
  <c r="J92" i="12"/>
  <c r="J91" i="12"/>
  <c r="J90" i="12"/>
  <c r="J89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7" i="12"/>
  <c r="J66" i="12"/>
  <c r="J65" i="12"/>
  <c r="J64" i="12"/>
  <c r="J63" i="12"/>
  <c r="J62" i="12"/>
  <c r="J61" i="12"/>
  <c r="J58" i="12"/>
  <c r="J57" i="12"/>
  <c r="J56" i="12"/>
  <c r="J55" i="12"/>
  <c r="J54" i="12"/>
  <c r="J53" i="12"/>
  <c r="J52" i="12"/>
  <c r="J51" i="12"/>
  <c r="J50" i="12"/>
  <c r="J49" i="12"/>
  <c r="J47" i="12"/>
  <c r="J46" i="12"/>
  <c r="J45" i="12"/>
  <c r="J44" i="12"/>
  <c r="J43" i="12"/>
  <c r="J42" i="12"/>
  <c r="J41" i="12"/>
  <c r="J39" i="12"/>
  <c r="J38" i="12"/>
  <c r="J37" i="12"/>
  <c r="J36" i="12"/>
  <c r="J33" i="12"/>
  <c r="J32" i="12"/>
  <c r="J31" i="12"/>
  <c r="J131" i="12" l="1"/>
  <c r="J48" i="12"/>
  <c r="J23" i="12"/>
  <c r="J35" i="12"/>
  <c r="J40" i="12"/>
  <c r="J88" i="12"/>
  <c r="J96" i="12"/>
  <c r="J124" i="12"/>
  <c r="J60" i="12"/>
  <c r="J30" i="12"/>
  <c r="J135" i="12"/>
  <c r="J68" i="12"/>
  <c r="J103" i="12"/>
  <c r="J34" i="12" l="1"/>
  <c r="K11" i="12" l="1"/>
  <c r="J11" i="12"/>
  <c r="I11" i="12"/>
  <c r="H11" i="12"/>
  <c r="G11" i="12"/>
  <c r="F11" i="12"/>
  <c r="I9" i="12"/>
  <c r="H9" i="12"/>
  <c r="G9" i="12"/>
  <c r="F9" i="12"/>
  <c r="H28" i="11"/>
  <c r="J25" i="11"/>
  <c r="J28" i="11" s="1"/>
  <c r="I25" i="11"/>
  <c r="I28" i="11" s="1"/>
  <c r="H25" i="11"/>
  <c r="G25" i="11"/>
  <c r="G28" i="11" s="1"/>
  <c r="J17" i="11"/>
  <c r="K17" i="11" s="1"/>
  <c r="I17" i="11"/>
  <c r="H17" i="11"/>
  <c r="L16" i="11"/>
  <c r="K16" i="11"/>
  <c r="L15" i="11"/>
  <c r="K15" i="11"/>
  <c r="J14" i="11"/>
  <c r="I14" i="11"/>
  <c r="H14" i="11"/>
  <c r="G18" i="11"/>
  <c r="L14" i="11" l="1"/>
  <c r="G29" i="11"/>
  <c r="L17" i="11"/>
  <c r="I18" i="11"/>
  <c r="I29" i="11" s="1"/>
  <c r="H18" i="11"/>
  <c r="H29" i="11" s="1"/>
  <c r="J18" i="11"/>
  <c r="K14" i="11"/>
  <c r="J29" i="11" l="1"/>
  <c r="K22" i="12" l="1"/>
  <c r="J22" i="12"/>
  <c r="J28" i="12"/>
  <c r="K28" i="12"/>
  <c r="K21" i="12" l="1"/>
  <c r="K20" i="12"/>
</calcChain>
</file>

<file path=xl/sharedStrings.xml><?xml version="1.0" encoding="utf-8"?>
<sst xmlns="http://schemas.openxmlformats.org/spreadsheetml/2006/main" count="573" uniqueCount="332">
  <si>
    <t>PRIHODI UKUPNO</t>
  </si>
  <si>
    <t>RASHODI UKUPNO</t>
  </si>
  <si>
    <t>RAZLIKA - VIŠAK / MANJAK</t>
  </si>
  <si>
    <t>Prihodi poslovanja</t>
  </si>
  <si>
    <t>Rashodi za zaposlene</t>
  </si>
  <si>
    <t>Rashodi za nabavu nefinancijske imovine</t>
  </si>
  <si>
    <t>Rashodi za nabavu neproizvedene dugotrajne imovine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</si>
  <si>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</si>
  <si>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</si>
  <si>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</si>
  <si>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</si>
  <si>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</si>
  <si>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</si>
  <si>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</si>
  <si>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</si>
  <si>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</si>
  <si>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</si>
  <si>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</si>
  <si>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</si>
  <si>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</si>
  <si>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</si>
  <si>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</si>
  <si>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</si>
  <si>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</si>
  <si>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</si>
  <si>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</si>
  <si>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IZVRŠENJE FINANCIJSKOG PLANA PRORAČUNSKOG KORISNIKA DRŽAVNOG PRORAČUNA
ZA PRVO POLUGODIŠTE 2023. GODINE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</si>
  <si>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</si>
  <si>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</si>
  <si>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</si>
  <si>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</si>
  <si>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</si>
  <si>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</si>
  <si>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</si>
  <si>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</si>
  <si>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Stambeni objekti</t>
  </si>
  <si>
    <t>Plaće za redovan rad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</si>
  <si>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</si>
  <si>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</si>
  <si>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</si>
  <si>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</si>
  <si>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</si>
  <si>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</si>
  <si>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</si>
  <si>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</si>
  <si>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</si>
  <si>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</si>
  <si>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</si>
  <si>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</si>
  <si>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</si>
  <si>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</si>
  <si>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</si>
  <si>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</si>
  <si>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</si>
  <si>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</si>
  <si>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</si>
  <si>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</si>
  <si>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</si>
  <si>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</si>
  <si>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</si>
  <si>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</si>
  <si>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1.-6.2023. </t>
  </si>
  <si>
    <t xml:space="preserve"> IZVRŠENJE 
1.-6.2023.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</si>
  <si>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</si>
  <si>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</si>
  <si>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</si>
  <si>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</si>
  <si>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</si>
  <si>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</si>
  <si>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PRIHODI</t>
  </si>
  <si>
    <t/>
  </si>
  <si>
    <t>Izvorni plan ili Rebalans 
2023.</t>
  </si>
  <si>
    <t>Tekući plan 
2023.</t>
  </si>
  <si>
    <t>Ostvarenje/Izvršenje 
01.2023. - 06.2023.</t>
  </si>
  <si>
    <t>Indeks
(5)/(2)</t>
  </si>
  <si>
    <t>Indeks
(5)/(4)</t>
  </si>
  <si>
    <t>A837001</t>
  </si>
  <si>
    <t>ADMINISTRACIJA I UPRAVLJANJE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</si>
  <si>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</si>
  <si>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</si>
  <si>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</si>
  <si>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</si>
  <si>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</si>
  <si>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</si>
  <si>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</si>
  <si>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</si>
  <si>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</si>
  <si>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</si>
  <si>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</si>
  <si>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</si>
  <si>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</si>
  <si>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</si>
  <si>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</si>
  <si>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</si>
  <si>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</si>
  <si>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</si>
  <si>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</si>
  <si>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</si>
  <si>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Pristojbe i naknade</t>
  </si>
  <si>
    <t>Ostali nespomenuti rashodi poslovanja</t>
  </si>
  <si>
    <t>Naknade građanima i kućanstvima na temelju osiguranja i druge naknade</t>
  </si>
  <si>
    <t>Uredska oprema i namještaj</t>
  </si>
  <si>
    <t>Komunikacijska oprema</t>
  </si>
  <si>
    <t>Oprema za održavanje i zaštitu</t>
  </si>
  <si>
    <t>Uređaji, strojevi i oprema za ostale namjene</t>
  </si>
  <si>
    <t>Dodatna ulaganja za ostalu nefinancijsku imovinu</t>
  </si>
  <si>
    <t>A837002</t>
  </si>
  <si>
    <t>OSIGURANJE RADNIČKIH TRAŽBINA U SLUČAJU STEČAJA POSLODAVCA</t>
  </si>
  <si>
    <t>A837006</t>
  </si>
  <si>
    <t>OSIGURANJE RADNIČKIH TRAŽBINA U SLUČAJU BLOKADE RAČUNA POSLODAVCA</t>
  </si>
  <si>
    <t>Plaće u naravi</t>
  </si>
  <si>
    <t>Plaće za posebne uvjete rada</t>
  </si>
  <si>
    <t>Doprinosi za mirovinsko osiguranje</t>
  </si>
  <si>
    <t>Doprinosi za obvezno osiguranje u slučaju nezaposlenosti</t>
  </si>
  <si>
    <t>Ostale naknade troškova zaposlenima</t>
  </si>
  <si>
    <t>Materijal i sirovine</t>
  </si>
  <si>
    <t>Sitni inventar i auto gume</t>
  </si>
  <si>
    <t>Vojna sredstva za jednokratnu upotrebu</t>
  </si>
  <si>
    <t>Službena, radna i zaštitna odjeća i obuća</t>
  </si>
  <si>
    <t>Naknade troškova osobama izvan radnog odnosa</t>
  </si>
  <si>
    <t>Članarine i norme</t>
  </si>
  <si>
    <t>3296</t>
  </si>
  <si>
    <t>Troškovi sudskih postupaka</t>
  </si>
  <si>
    <t xml:space="preserve">Ostali nespomenuti rashodi poslovanja </t>
  </si>
  <si>
    <t>Kamate za izdane trezorske zapise</t>
  </si>
  <si>
    <t>Kamate za izdane mjenice</t>
  </si>
  <si>
    <t>Kamate za izdane obveznice</t>
  </si>
  <si>
    <t>Kamate za ostale vrijednosne papire</t>
  </si>
  <si>
    <t>Kamate za primljene kredite i zajmove od međunarodnih organizacija, institucija i tijela EU te inozemnih vlada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</si>
  <si>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</si>
  <si>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</si>
  <si>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Kamate za odobrene, a nerealizirane kredite i zajmove</t>
  </si>
  <si>
    <t>Kamate za primljene zajmove od trgovačkih društava u javnom sektoru</t>
  </si>
  <si>
    <t>Kamate za primljene zajmove od trgovačkih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</si>
  <si>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</si>
  <si>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</si>
  <si>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</si>
  <si>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</si>
  <si>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</si>
  <si>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Subvencije kreditnim i ostalim financijskim institucijama u javnom sektoru</t>
  </si>
  <si>
    <t>Subvencije trgovačkim društvima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</si>
  <si>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</si>
  <si>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</si>
  <si>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</si>
  <si>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353</t>
  </si>
  <si>
    <t xml:space="preserve">Subvencije trgovačkim društvima, zadrugama, poljoprivrednicima i obrtnicima iz EU sredstava 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</si>
  <si>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</si>
  <si>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</si>
  <si>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</si>
  <si>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</si>
  <si>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</si>
  <si>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 xml:space="preserve">Kapitalne pomoći unutar općeg proračuna </t>
  </si>
  <si>
    <t>3635</t>
  </si>
  <si>
    <t>Pomoći unutar općeg proračuna po protestiranim jamstvima</t>
  </si>
  <si>
    <t>3636</t>
  </si>
  <si>
    <t>Povrat pomoći primljenih unutar općeg proračuna po protestiranim jamstvima</t>
  </si>
  <si>
    <t>366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</si>
  <si>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</si>
  <si>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</si>
  <si>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</si>
  <si>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</si>
  <si>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</si>
  <si>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</si>
  <si>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</si>
  <si>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</si>
  <si>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</si>
  <si>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</si>
  <si>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368</t>
  </si>
  <si>
    <t>3681</t>
  </si>
  <si>
    <t>Tekuće pomoći temeljem prijenosa EU sredstava</t>
  </si>
  <si>
    <t>3682</t>
  </si>
  <si>
    <t>Kapitalne pomoći temeljem prijenosa EU sredstava</t>
  </si>
  <si>
    <t>369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</si>
  <si>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</si>
  <si>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</si>
  <si>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</si>
  <si>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</si>
  <si>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3693</t>
  </si>
  <si>
    <t>Tekući prijenosi između proračunskih korisnika istog proračuna temeljem prijenosa EU sredstava</t>
  </si>
  <si>
    <t>3694</t>
  </si>
  <si>
    <t>Kapitalni prijenosi između proračunskih korisnika istog proračuna temeljem prijenosa EU sredstava</t>
  </si>
  <si>
    <t>Naknade građanima i kućanstvima u novcu - neposredno ili putem ustanova izvan javnog sektora</t>
  </si>
  <si>
    <t>Naknade građanima i kućanstvima u naravi - neposredno ili putem ustanova izvan javnog sektora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</si>
  <si>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</si>
  <si>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</si>
  <si>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</si>
  <si>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</si>
  <si>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</si>
  <si>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</si>
  <si>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Naknade građanima i kućanstvima u novcu </t>
  </si>
  <si>
    <t>Naknade građanima i kućanstvima u naravi</t>
  </si>
  <si>
    <t>3723</t>
  </si>
  <si>
    <t>Naknade građanima i kućanstvima iz EU sredstava</t>
  </si>
  <si>
    <t>Tekuće donacije u novcu</t>
  </si>
  <si>
    <t>Tekuće donacije u naravi</t>
  </si>
  <si>
    <t>3813</t>
  </si>
  <si>
    <t>Tekuće donacije iz EU sredstava</t>
  </si>
  <si>
    <t>Kapitalne donacije neprofitnim organizacijama</t>
  </si>
  <si>
    <t>Kapitalne donacije građanima i kućanstvima</t>
  </si>
  <si>
    <t>3823</t>
  </si>
  <si>
    <t>Kapitalne donacije iz EU sredstava</t>
  </si>
  <si>
    <t>3824</t>
  </si>
  <si>
    <t>Donacije neprofitnim organizacijama, građanima i kućanstvima u tuzemstvu po protestiranim jamstvima</t>
  </si>
  <si>
    <t>Naknade šteta pravnim i fizičkim osobama</t>
  </si>
  <si>
    <t>Penali, ležarine i drugo</t>
  </si>
  <si>
    <t xml:space="preserve">Naknade šteta zaposlenicima </t>
  </si>
  <si>
    <t>Ugovorene kazne i ostale naknade šteta</t>
  </si>
  <si>
    <t>3835</t>
  </si>
  <si>
    <t>Ostale kazne</t>
  </si>
  <si>
    <t>Kapitalne pomoći kreditnim i ostalim financijskim institucijama te trgovačkim društvima u javnom sektoru</t>
  </si>
  <si>
    <t>Kapitalne pomoći kreditnim i ostalim financijskim institucijama te trgovačkim društvima izvan javnog sektora</t>
  </si>
  <si>
    <t>Kapitalne pomoći poljoprivrednicima i obrtnicima</t>
  </si>
  <si>
    <t>3864</t>
  </si>
  <si>
    <t xml:space="preserve">Kapitalne pomoći iz EU sredstava </t>
  </si>
  <si>
    <t>3865</t>
  </si>
  <si>
    <t>Kapitalne pomoći trgovačkim društvima i obrtnicima po protestiranim jamstvima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</si>
  <si>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</si>
  <si>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</si>
  <si>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</si>
  <si>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</si>
  <si>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</si>
  <si>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</si>
  <si>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</si>
  <si>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</si>
  <si>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Poslovni objekti</t>
  </si>
  <si>
    <t>Ceste, željeznice i ostali prometni objekti</t>
  </si>
  <si>
    <t>Ostali građevinski objekti</t>
  </si>
  <si>
    <t>Medicinska i laboratorijska oprema</t>
  </si>
  <si>
    <t xml:space="preserve">Instrumenti, uređaji i strojevi </t>
  </si>
  <si>
    <t>Sportska i glazbena oprema</t>
  </si>
  <si>
    <t>4228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</si>
  <si>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</si>
  <si>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</si>
  <si>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</si>
  <si>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</si>
  <si>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</si>
  <si>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 xml:space="preserve">Knjige 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</si>
  <si>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</si>
  <si>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</si>
  <si>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</si>
  <si>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Višegodišnji nasadi </t>
  </si>
  <si>
    <t>Osnovno stado</t>
  </si>
  <si>
    <t>Istraživanje rudnih bogatstava</t>
  </si>
  <si>
    <t xml:space="preserve">Ulaganja u računalne programe 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</si>
  <si>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</si>
  <si>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</si>
  <si>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</si>
  <si>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</si>
  <si>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Rashodi za nabavu zaliha</t>
  </si>
  <si>
    <t>Dodatna ulaganja na građevinskim objektima</t>
  </si>
  <si>
    <t>Dodatna ulaganja na postrojenjima i opremi</t>
  </si>
  <si>
    <t>Dodatna ulaganja na prijevoznim sredstvima</t>
  </si>
  <si>
    <t>Prihodi iz proračuna</t>
  </si>
  <si>
    <t>Prihodi iz nadležnog proračuna za financiranje rashoda</t>
  </si>
  <si>
    <t>Prihodi od nadležnog proračuna za financiranje izdataka</t>
  </si>
  <si>
    <t>Ostali rashodi za zaposlenike</t>
  </si>
  <si>
    <t>INDEKS*</t>
  </si>
  <si>
    <t>RASHODI POSLOVANJA</t>
  </si>
  <si>
    <t xml:space="preserve">Plaće (bruto) </t>
  </si>
  <si>
    <t>Doprinosi na plaće</t>
  </si>
  <si>
    <t xml:space="preserve">Naknade troškova zaposlenima </t>
  </si>
  <si>
    <t xml:space="preserve">Rashodi za materijal i energiju </t>
  </si>
  <si>
    <t xml:space="preserve">Rashodi za usluge </t>
  </si>
  <si>
    <t xml:space="preserve">Financijski rashodi </t>
  </si>
  <si>
    <t>Kamate za izdane vrijednosne papire</t>
  </si>
  <si>
    <t>Kamate za primljene kredite i zajmove</t>
  </si>
  <si>
    <t>Ostali financijski rashodi</t>
  </si>
  <si>
    <t>Subvencije</t>
  </si>
  <si>
    <t xml:space="preserve">Subvencije trgovačkim društvima, zadrugama, poljoprivrednicima i obrtnicima izvan javnog sektora </t>
  </si>
  <si>
    <t xml:space="preserve">Pomoći dane u inozemstvo i unutar općeg proračuna </t>
  </si>
  <si>
    <t xml:space="preserve">Pomoći inozemnim vladama </t>
  </si>
  <si>
    <t xml:space="preserve">Pomoći međunarodnim organizacijama te institucijama i tijelima EU </t>
  </si>
  <si>
    <t>Pomoći unutar općeg proračuna</t>
  </si>
  <si>
    <t xml:space="preserve">Pomoći proračunskim korisnicima drugih proračuna </t>
  </si>
  <si>
    <t xml:space="preserve">Prijenosi proračunskim korisnicima iz nadležnog proračuna za financiranje redovne djelatnosti </t>
  </si>
  <si>
    <t xml:space="preserve">Pomoći temeljem prijenosa EU sredstava </t>
  </si>
  <si>
    <t>Prijenosi između proračunskih korisnika istog proračuna</t>
  </si>
  <si>
    <t xml:space="preserve">Naknade građanima i kućanstvima na temelju osiguranja </t>
  </si>
  <si>
    <t xml:space="preserve">Ostale naknade građanima i kućanstvima iz proračuna </t>
  </si>
  <si>
    <t>Ostali rashodi</t>
  </si>
  <si>
    <t>Tekuće donacije</t>
  </si>
  <si>
    <t>Kapitalne donacije</t>
  </si>
  <si>
    <t>Kazne, penali i naknade štete</t>
  </si>
  <si>
    <t>Kapitalne pomoći</t>
  </si>
  <si>
    <t xml:space="preserve">Nematerijalna imovina </t>
  </si>
  <si>
    <t xml:space="preserve">Rashodi za nabavu proizvedene dugotrajne imovine </t>
  </si>
  <si>
    <t>Građevinski objekti</t>
  </si>
  <si>
    <t>Postrojenja i oprema</t>
  </si>
  <si>
    <t>Prijevozna sredstva</t>
  </si>
  <si>
    <t xml:space="preserve">Knjige, umjetnička djela i ostale izložbene vrijednosti (šifre </t>
  </si>
  <si>
    <t>Višegodišnji nasadi i osnovno stado</t>
  </si>
  <si>
    <t xml:space="preserve">Nematerijalna proizvedena imovina </t>
  </si>
  <si>
    <t xml:space="preserve">Rashodi za nabavu plemenitih metala i ostalih pohranjenih vrijednosti </t>
  </si>
  <si>
    <t>Plemeniti metali i ostale pohranjene vrijednostI</t>
  </si>
  <si>
    <t xml:space="preserve">Rashodi za nabavu proizvedene kratkotrajne imovine </t>
  </si>
  <si>
    <t xml:space="preserve">Rashodi za dodatna ulaganja na nefinancijskoj imovini </t>
  </si>
  <si>
    <t>AORT</t>
  </si>
  <si>
    <t>OPĆI PRIHODI I PRIMICI</t>
  </si>
  <si>
    <t>MATERIJALNO-PRAVNA ZAŠTITA</t>
  </si>
  <si>
    <t>-</t>
  </si>
  <si>
    <t>08650</t>
  </si>
  <si>
    <t>08650 AORT</t>
  </si>
  <si>
    <t>IZVORNI PLAN ILI REBALANS 2024.*</t>
  </si>
  <si>
    <t>TEKUĆI PLAN 2024.*</t>
  </si>
  <si>
    <t xml:space="preserve">OSTVARENJE/IZVRŠENJE 
1.-6.2024. </t>
  </si>
  <si>
    <t>08650 AGENCIJA ZA OSIGURANJE RADNIČKIH TRAŽBINA</t>
  </si>
  <si>
    <t xml:space="preserve">OSTVARENJE/ IZVRŠENJE 
1.-6.2024. </t>
  </si>
  <si>
    <t>561 Europski socijani fond (ESF+)</t>
  </si>
  <si>
    <t xml:space="preserve"> IZVRŠENJE 
1.-6.2024. </t>
  </si>
  <si>
    <t>IZVORNI PLAN ILI REBALANS 2024.</t>
  </si>
  <si>
    <t>TEKUĆI PLAN 2024.</t>
  </si>
  <si>
    <t xml:space="preserve"> IZVRŠENJE 
1.-6.2024.</t>
  </si>
  <si>
    <t>T837007</t>
  </si>
  <si>
    <t>PROGRAM UČINKOVITI LJUDSKI POTENCIJALI 2021.-2027.</t>
  </si>
  <si>
    <t>SREDSTVA UČEŠĆA ZA POMOĆI</t>
  </si>
  <si>
    <t>EUROPSKI SOCIJANI FOND ESF</t>
  </si>
  <si>
    <t>BROJČANA OZNAKA I NAZIV</t>
  </si>
  <si>
    <t>INDEKS
(4)/(3)</t>
  </si>
  <si>
    <t>Izvorni plan ili Rebalans 
2024.</t>
  </si>
  <si>
    <t>Tekući plan 
2024.</t>
  </si>
  <si>
    <t>Ostvarenje/Izvršenje 
01.2024. - 06.2024.</t>
  </si>
  <si>
    <t>Glava (O2) (t)</t>
  </si>
  <si>
    <t>EUR</t>
  </si>
  <si>
    <t>Ukupni rezultat</t>
  </si>
  <si>
    <t>Agencija za osiguranje radničkih tražbina</t>
  </si>
  <si>
    <t>11</t>
  </si>
  <si>
    <t>Opći prihodi i primici</t>
  </si>
  <si>
    <t>12</t>
  </si>
  <si>
    <t>Sredstva učešća za pomoći</t>
  </si>
  <si>
    <t>561</t>
  </si>
  <si>
    <t>Europski socijalni fond (ESF)</t>
  </si>
  <si>
    <t>II. POSEBNI DIO - SAŽETAK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</si>
</sst>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</font>
    <font>
      <b/>
      <sz val="14"/>
      <color indexed="14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sz val="11"/>
      <color indexed="8"/>
      <name val="Times New Roman"/>
      <family val="1"/>
    </font>
    <font>
      <sz val="10"/>
      <name val="Arial"/>
      <charset val="238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7">
    <xf numFmtId="0" fontId="0" fillId="0" borderId="0"/>
    <xf numFmtId="0" fontId="3" fillId="0" borderId="0"/>
    <xf numFmtId="0" fontId="16" fillId="0" borderId="0"/>
    <xf numFmtId="0" fontId="17" fillId="4" borderId="0"/>
    <xf numFmtId="0" fontId="22" fillId="0" borderId="0"/>
    <xf numFmtId="0" fontId="9" fillId="6" borderId="6" applyNumberFormat="0" applyProtection="0">
      <alignment horizontal="left" vertical="center" indent="1"/>
    </xf>
    <xf numFmtId="4" fontId="27" fillId="7" borderId="6" applyNumberFormat="0" applyProtection="0">
      <alignment vertical="center"/>
    </xf>
    <xf numFmtId="0" fontId="7" fillId="8" borderId="6" applyNumberFormat="0" applyProtection="0">
      <alignment horizontal="left" vertical="center" indent="1"/>
    </xf>
    <xf numFmtId="0" fontId="28" fillId="6" borderId="6" applyNumberFormat="0" applyProtection="0">
      <alignment horizontal="center" vertical="center"/>
    </xf>
    <xf numFmtId="0" fontId="26" fillId="0" borderId="6" applyNumberFormat="0" applyProtection="0">
      <alignment horizontal="left" vertical="center" wrapText="1" justifyLastLine="1"/>
    </xf>
    <xf numFmtId="4" fontId="29" fillId="0" borderId="6" applyNumberFormat="0" applyProtection="0">
      <alignment horizontal="right" vertical="center"/>
    </xf>
    <xf numFmtId="0" fontId="26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0" fontId="31" fillId="0" borderId="6" applyNumberFormat="0" applyProtection="0">
      <alignment horizontal="left" vertical="center" wrapText="1"/>
    </xf>
    <xf numFmtId="4" fontId="27" fillId="7" borderId="6" applyNumberFormat="0" applyProtection="0">
      <alignment horizontal="left" vertical="center" indent="1"/>
    </xf>
    <xf numFmtId="0" fontId="31" fillId="9" borderId="6" applyNumberFormat="0" applyProtection="0">
      <alignment horizontal="left" vertical="center" indent="1"/>
    </xf>
    <xf numFmtId="0" fontId="7" fillId="0" borderId="0"/>
  </cellStyleXfs>
  <cellXfs count="2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2" applyFont="1" applyAlignment="1">
      <alignment horizontal="center" vertical="center" wrapText="1"/>
    </xf>
    <xf numFmtId="0" fontId="17" fillId="0" borderId="0" xfId="3" applyFill="1"/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 wrapText="1"/>
    </xf>
    <xf numFmtId="3" fontId="2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4" fontId="18" fillId="0" borderId="5" xfId="2" applyNumberFormat="1" applyFont="1" applyBorder="1" applyAlignment="1">
      <alignment horizontal="center" vertical="center" wrapText="1"/>
    </xf>
    <xf numFmtId="3" fontId="19" fillId="0" borderId="5" xfId="2" applyNumberFormat="1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 wrapText="1"/>
    </xf>
    <xf numFmtId="4" fontId="20" fillId="0" borderId="5" xfId="2" applyNumberFormat="1" applyFont="1" applyBorder="1" applyAlignment="1">
      <alignment horizontal="right" vertical="center"/>
    </xf>
    <xf numFmtId="4" fontId="6" fillId="0" borderId="3" xfId="2" quotePrefix="1" applyNumberFormat="1" applyFont="1" applyBorder="1" applyAlignment="1">
      <alignment horizontal="center" vertical="center" wrapText="1"/>
    </xf>
    <xf numFmtId="3" fontId="12" fillId="5" borderId="3" xfId="2" applyNumberFormat="1" applyFont="1" applyFill="1" applyBorder="1" applyAlignment="1">
      <alignment horizontal="center" vertical="center" wrapText="1"/>
    </xf>
    <xf numFmtId="4" fontId="12" fillId="5" borderId="3" xfId="2" applyNumberFormat="1" applyFont="1" applyFill="1" applyBorder="1" applyAlignment="1">
      <alignment horizontal="center" vertical="center" wrapText="1"/>
    </xf>
    <xf numFmtId="4" fontId="9" fillId="0" borderId="3" xfId="2" applyNumberFormat="1" applyFont="1" applyBorder="1" applyAlignment="1">
      <alignment vertical="center" wrapText="1"/>
    </xf>
    <xf numFmtId="3" fontId="9" fillId="0" borderId="3" xfId="2" applyNumberFormat="1" applyFont="1" applyBorder="1" applyAlignment="1">
      <alignment vertical="center" wrapText="1"/>
    </xf>
    <xf numFmtId="4" fontId="9" fillId="0" borderId="3" xfId="2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4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4" fontId="3" fillId="0" borderId="0" xfId="2" applyNumberFormat="1" applyFont="1"/>
    <xf numFmtId="3" fontId="6" fillId="5" borderId="3" xfId="2" applyNumberFormat="1" applyFont="1" applyFill="1" applyBorder="1" applyAlignment="1">
      <alignment horizontal="center" vertical="center" wrapText="1"/>
    </xf>
    <xf numFmtId="4" fontId="6" fillId="5" borderId="3" xfId="2" applyNumberFormat="1" applyFont="1" applyFill="1" applyBorder="1" applyAlignment="1">
      <alignment horizontal="center" vertical="center" wrapText="1"/>
    </xf>
    <xf numFmtId="4" fontId="6" fillId="0" borderId="3" xfId="2" applyNumberFormat="1" applyFont="1" applyBorder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4" fontId="21" fillId="0" borderId="0" xfId="2" applyNumberFormat="1" applyFont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 wrapText="1"/>
    </xf>
    <xf numFmtId="4" fontId="17" fillId="0" borderId="0" xfId="3" applyNumberFormat="1" applyFill="1"/>
    <xf numFmtId="3" fontId="17" fillId="0" borderId="0" xfId="3" applyNumberFormat="1" applyFill="1"/>
    <xf numFmtId="0" fontId="23" fillId="0" borderId="0" xfId="4" applyFont="1"/>
    <xf numFmtId="0" fontId="3" fillId="0" borderId="0" xfId="2" applyFont="1" applyAlignment="1">
      <alignment vertical="center" wrapText="1"/>
    </xf>
    <xf numFmtId="0" fontId="23" fillId="0" borderId="0" xfId="4" applyFont="1" applyAlignment="1">
      <alignment wrapText="1"/>
    </xf>
    <xf numFmtId="3" fontId="23" fillId="0" borderId="0" xfId="4" applyNumberFormat="1" applyFont="1"/>
    <xf numFmtId="4" fontId="23" fillId="0" borderId="0" xfId="4" applyNumberFormat="1" applyFont="1"/>
    <xf numFmtId="0" fontId="9" fillId="2" borderId="2" xfId="2" applyFont="1" applyFill="1" applyBorder="1" applyAlignment="1">
      <alignment vertical="center"/>
    </xf>
    <xf numFmtId="4" fontId="9" fillId="2" borderId="3" xfId="2" applyNumberFormat="1" applyFont="1" applyFill="1" applyBorder="1" applyAlignment="1">
      <alignment vertical="center"/>
    </xf>
    <xf numFmtId="4" fontId="6" fillId="2" borderId="3" xfId="2" applyNumberFormat="1" applyFont="1" applyFill="1" applyBorder="1" applyAlignment="1">
      <alignment horizontal="right"/>
    </xf>
    <xf numFmtId="0" fontId="17" fillId="2" borderId="0" xfId="3" applyFill="1"/>
    <xf numFmtId="4" fontId="9" fillId="2" borderId="3" xfId="2" applyNumberFormat="1" applyFont="1" applyFill="1" applyBorder="1" applyAlignment="1">
      <alignment vertical="center" wrapText="1"/>
    </xf>
    <xf numFmtId="3" fontId="9" fillId="2" borderId="3" xfId="2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left" vertical="center"/>
    </xf>
    <xf numFmtId="3" fontId="9" fillId="2" borderId="3" xfId="2" applyNumberFormat="1" applyFont="1" applyFill="1" applyBorder="1" applyAlignment="1">
      <alignment vertical="center"/>
    </xf>
    <xf numFmtId="4" fontId="17" fillId="2" borderId="0" xfId="3" applyNumberFormat="1" applyFill="1"/>
    <xf numFmtId="3" fontId="17" fillId="2" borderId="0" xfId="3" applyNumberFormat="1" applyFill="1"/>
    <xf numFmtId="0" fontId="23" fillId="2" borderId="0" xfId="4" applyFont="1" applyFill="1" applyAlignment="1">
      <alignment horizontal="center" vertical="center"/>
    </xf>
    <xf numFmtId="0" fontId="22" fillId="2" borderId="0" xfId="4" applyFill="1"/>
    <xf numFmtId="0" fontId="25" fillId="2" borderId="0" xfId="4" applyFont="1" applyFill="1" applyAlignment="1">
      <alignment horizontal="center" vertical="center"/>
    </xf>
    <xf numFmtId="0" fontId="23" fillId="2" borderId="0" xfId="4" applyFont="1" applyFill="1"/>
    <xf numFmtId="0" fontId="26" fillId="2" borderId="0" xfId="4" applyFont="1" applyFill="1"/>
    <xf numFmtId="0" fontId="31" fillId="2" borderId="0" xfId="4" applyFont="1" applyFill="1"/>
    <xf numFmtId="4" fontId="6" fillId="2" borderId="3" xfId="6" applyNumberFormat="1" applyFont="1" applyFill="1" applyBorder="1">
      <alignment vertical="center"/>
    </xf>
    <xf numFmtId="3" fontId="6" fillId="2" borderId="3" xfId="6" applyNumberFormat="1" applyFont="1" applyFill="1" applyBorder="1">
      <alignment vertical="center"/>
    </xf>
    <xf numFmtId="0" fontId="9" fillId="2" borderId="3" xfId="5" quotePrefix="1" applyFill="1" applyBorder="1">
      <alignment horizontal="left" vertical="center" indent="1"/>
    </xf>
    <xf numFmtId="0" fontId="7" fillId="2" borderId="3" xfId="7" quotePrefix="1" applyFill="1" applyBorder="1" applyAlignment="1">
      <alignment horizontal="left" vertical="center" wrapText="1" indent="1"/>
    </xf>
    <xf numFmtId="3" fontId="7" fillId="2" borderId="3" xfId="7" quotePrefix="1" applyNumberFormat="1" applyFill="1" applyBorder="1" applyAlignment="1">
      <alignment horizontal="left" vertical="center" wrapText="1" indent="1"/>
    </xf>
    <xf numFmtId="0" fontId="28" fillId="2" borderId="3" xfId="8" quotePrefix="1" applyFill="1" applyBorder="1">
      <alignment horizontal="center" vertical="center"/>
    </xf>
    <xf numFmtId="3" fontId="28" fillId="2" borderId="3" xfId="8" quotePrefix="1" applyNumberFormat="1" applyFill="1" applyBorder="1">
      <alignment horizontal="center" vertical="center"/>
    </xf>
    <xf numFmtId="164" fontId="30" fillId="2" borderId="3" xfId="10" applyNumberFormat="1" applyFont="1" applyFill="1" applyBorder="1">
      <alignment horizontal="right" vertical="center"/>
    </xf>
    <xf numFmtId="0" fontId="26" fillId="0" borderId="3" xfId="4" applyFont="1" applyBorder="1"/>
    <xf numFmtId="164" fontId="26" fillId="0" borderId="3" xfId="4" applyNumberFormat="1" applyFont="1" applyBorder="1" applyAlignment="1">
      <alignment wrapText="1"/>
    </xf>
    <xf numFmtId="0" fontId="26" fillId="0" borderId="0" xfId="4" applyFont="1"/>
    <xf numFmtId="0" fontId="33" fillId="0" borderId="0" xfId="0" applyFont="1"/>
    <xf numFmtId="0" fontId="7" fillId="0" borderId="3" xfId="4" applyFont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6" fillId="2" borderId="3" xfId="4" applyNumberFormat="1" applyFont="1" applyFill="1" applyBorder="1"/>
    <xf numFmtId="164" fontId="29" fillId="2" borderId="3" xfId="10" applyNumberFormat="1" applyFill="1" applyBorder="1">
      <alignment horizontal="right" vertical="center"/>
    </xf>
    <xf numFmtId="0" fontId="31" fillId="0" borderId="0" xfId="4" applyFont="1"/>
    <xf numFmtId="49" fontId="34" fillId="0" borderId="3" xfId="0" applyNumberFormat="1" applyFont="1" applyBorder="1" applyAlignment="1">
      <alignment horizontal="left" vertical="center" wrapText="1"/>
    </xf>
    <xf numFmtId="49" fontId="35" fillId="0" borderId="3" xfId="0" applyNumberFormat="1" applyFont="1" applyBorder="1" applyAlignment="1">
      <alignment horizontal="left" vertical="center" wrapText="1"/>
    </xf>
    <xf numFmtId="49" fontId="35" fillId="0" borderId="3" xfId="0" applyNumberFormat="1" applyFont="1" applyBorder="1" applyAlignment="1">
      <alignment horizontal="left" vertical="center" wrapText="1" shrinkToFit="1"/>
    </xf>
    <xf numFmtId="49" fontId="34" fillId="0" borderId="3" xfId="0" applyNumberFormat="1" applyFont="1" applyBorder="1" applyAlignment="1">
      <alignment horizontal="left" vertical="center" wrapText="1" shrinkToFit="1"/>
    </xf>
    <xf numFmtId="49" fontId="26" fillId="0" borderId="3" xfId="0" applyNumberFormat="1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7" fillId="0" borderId="0" xfId="4" applyFont="1" applyAlignment="1">
      <alignment horizontal="center"/>
    </xf>
    <xf numFmtId="164" fontId="34" fillId="0" borderId="3" xfId="0" applyNumberFormat="1" applyFont="1" applyBorder="1" applyAlignment="1">
      <alignment horizontal="right" vertical="top"/>
    </xf>
    <xf numFmtId="164" fontId="35" fillId="0" borderId="3" xfId="0" applyNumberFormat="1" applyFont="1" applyBorder="1" applyAlignment="1" applyProtection="1">
      <alignment horizontal="right" vertical="top" shrinkToFit="1"/>
      <protection locked="0"/>
    </xf>
    <xf numFmtId="164" fontId="35" fillId="0" borderId="3" xfId="0" applyNumberFormat="1" applyFont="1" applyBorder="1" applyAlignment="1">
      <alignment horizontal="right" vertical="top"/>
    </xf>
    <xf numFmtId="164" fontId="34" fillId="0" borderId="3" xfId="0" applyNumberFormat="1" applyFont="1" applyBorder="1" applyAlignment="1" applyProtection="1">
      <alignment horizontal="right" vertical="top" shrinkToFit="1"/>
      <protection locked="0"/>
    </xf>
    <xf numFmtId="0" fontId="31" fillId="0" borderId="3" xfId="4" applyFont="1" applyBorder="1" applyAlignment="1">
      <alignment horizontal="center"/>
    </xf>
    <xf numFmtId="0" fontId="26" fillId="0" borderId="3" xfId="4" applyFont="1" applyBorder="1" applyAlignment="1">
      <alignment horizontal="center"/>
    </xf>
    <xf numFmtId="49" fontId="34" fillId="0" borderId="3" xfId="0" applyNumberFormat="1" applyFont="1" applyBorder="1" applyAlignment="1">
      <alignment horizontal="center" vertical="top" wrapText="1"/>
    </xf>
    <xf numFmtId="49" fontId="35" fillId="0" borderId="3" xfId="0" applyNumberFormat="1" applyFont="1" applyBorder="1" applyAlignment="1">
      <alignment horizontal="center" vertical="top" wrapText="1"/>
    </xf>
    <xf numFmtId="49" fontId="32" fillId="0" borderId="3" xfId="0" applyNumberFormat="1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left" vertical="center" wrapText="1"/>
    </xf>
    <xf numFmtId="49" fontId="33" fillId="0" borderId="3" xfId="0" applyNumberFormat="1" applyFont="1" applyBorder="1" applyAlignment="1">
      <alignment horizontal="left" vertical="center" wrapText="1" shrinkToFit="1"/>
    </xf>
    <xf numFmtId="49" fontId="32" fillId="0" borderId="3" xfId="0" applyNumberFormat="1" applyFont="1" applyBorder="1" applyAlignment="1">
      <alignment horizontal="left" vertical="center" wrapText="1" shrinkToFit="1"/>
    </xf>
    <xf numFmtId="4" fontId="33" fillId="0" borderId="3" xfId="0" applyNumberFormat="1" applyFont="1" applyBorder="1"/>
    <xf numFmtId="3" fontId="33" fillId="0" borderId="3" xfId="0" applyNumberFormat="1" applyFont="1" applyBorder="1"/>
    <xf numFmtId="49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4" fontId="32" fillId="0" borderId="3" xfId="0" applyNumberFormat="1" applyFont="1" applyBorder="1"/>
    <xf numFmtId="3" fontId="39" fillId="2" borderId="3" xfId="0" applyNumberFormat="1" applyFont="1" applyFill="1" applyBorder="1" applyAlignment="1">
      <alignment vertical="center" wrapText="1"/>
    </xf>
    <xf numFmtId="4" fontId="38" fillId="0" borderId="3" xfId="0" applyNumberFormat="1" applyFont="1" applyBorder="1"/>
    <xf numFmtId="0" fontId="37" fillId="0" borderId="0" xfId="0" applyFont="1"/>
    <xf numFmtId="0" fontId="32" fillId="0" borderId="0" xfId="0" applyFont="1"/>
    <xf numFmtId="49" fontId="0" fillId="0" borderId="3" xfId="0" applyNumberFormat="1" applyBorder="1" applyAlignment="1">
      <alignment horizontal="right" vertical="center"/>
    </xf>
    <xf numFmtId="1" fontId="9" fillId="0" borderId="3" xfId="2" applyNumberFormat="1" applyFont="1" applyBorder="1" applyAlignment="1">
      <alignment vertical="center" wrapText="1"/>
    </xf>
    <xf numFmtId="1" fontId="9" fillId="2" borderId="3" xfId="2" applyNumberFormat="1" applyFont="1" applyFill="1" applyBorder="1" applyAlignment="1">
      <alignment vertical="center"/>
    </xf>
    <xf numFmtId="1" fontId="9" fillId="2" borderId="3" xfId="2" applyNumberFormat="1" applyFont="1" applyFill="1" applyBorder="1" applyAlignment="1">
      <alignment vertical="center" wrapText="1"/>
    </xf>
    <xf numFmtId="3" fontId="30" fillId="2" borderId="3" xfId="10" applyNumberFormat="1" applyFont="1" applyFill="1" applyBorder="1">
      <alignment horizontal="right" vertical="center"/>
    </xf>
    <xf numFmtId="3" fontId="29" fillId="2" borderId="3" xfId="10" applyNumberFormat="1" applyFill="1" applyBorder="1">
      <alignment horizontal="right" vertical="center"/>
    </xf>
    <xf numFmtId="3" fontId="26" fillId="0" borderId="3" xfId="4" applyNumberFormat="1" applyFont="1" applyBorder="1" applyAlignment="1">
      <alignment wrapText="1"/>
    </xf>
    <xf numFmtId="3" fontId="35" fillId="0" borderId="3" xfId="0" applyNumberFormat="1" applyFont="1" applyBorder="1" applyAlignment="1" applyProtection="1">
      <alignment horizontal="right" vertical="top" shrinkToFit="1"/>
      <protection locked="0"/>
    </xf>
    <xf numFmtId="3" fontId="34" fillId="0" borderId="3" xfId="0" applyNumberFormat="1" applyFont="1" applyBorder="1" applyAlignment="1" applyProtection="1">
      <alignment horizontal="right" vertical="top" shrinkToFit="1"/>
      <protection locked="0"/>
    </xf>
    <xf numFmtId="0" fontId="0" fillId="0" borderId="0" xfId="0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4" fontId="33" fillId="0" borderId="3" xfId="0" applyNumberFormat="1" applyFont="1" applyBorder="1" applyAlignment="1">
      <alignment vertical="center"/>
    </xf>
    <xf numFmtId="4" fontId="6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4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31" fillId="2" borderId="3" xfId="13" quotePrefix="1" applyFill="1" applyBorder="1" applyAlignment="1">
      <alignment vertical="center" wrapText="1"/>
    </xf>
    <xf numFmtId="0" fontId="26" fillId="2" borderId="3" xfId="9" quotePrefix="1" applyFill="1" applyBorder="1" applyAlignment="1">
      <alignment vertical="center" wrapText="1" justifyLastLine="1"/>
    </xf>
    <xf numFmtId="0" fontId="26" fillId="2" borderId="3" xfId="11" quotePrefix="1" applyFill="1" applyBorder="1" applyAlignment="1">
      <alignment vertical="center" wrapText="1"/>
    </xf>
    <xf numFmtId="0" fontId="26" fillId="2" borderId="3" xfId="12" quotePrefix="1" applyFill="1" applyBorder="1" applyAlignment="1">
      <alignment vertical="center" wrapText="1"/>
    </xf>
    <xf numFmtId="0" fontId="40" fillId="0" borderId="0" xfId="3" applyFont="1" applyFill="1"/>
    <xf numFmtId="4" fontId="40" fillId="0" borderId="0" xfId="3" applyNumberFormat="1" applyFont="1" applyFill="1"/>
    <xf numFmtId="3" fontId="40" fillId="0" borderId="0" xfId="3" applyNumberFormat="1" applyFont="1" applyFill="1"/>
    <xf numFmtId="0" fontId="22" fillId="2" borderId="0" xfId="4" applyFill="1" applyAlignment="1">
      <alignment vertical="center"/>
    </xf>
    <xf numFmtId="3" fontId="26" fillId="2" borderId="3" xfId="4" applyNumberFormat="1" applyFont="1" applyFill="1" applyBorder="1" applyAlignment="1">
      <alignment horizontal="left" vertical="center" wrapText="1" justifyLastLine="1"/>
    </xf>
    <xf numFmtId="0" fontId="42" fillId="0" borderId="0" xfId="3" applyFont="1" applyFill="1"/>
    <xf numFmtId="4" fontId="42" fillId="0" borderId="0" xfId="3" applyNumberFormat="1" applyFont="1" applyFill="1"/>
    <xf numFmtId="3" fontId="42" fillId="0" borderId="0" xfId="3" applyNumberFormat="1" applyFont="1" applyFill="1"/>
    <xf numFmtId="0" fontId="6" fillId="2" borderId="3" xfId="0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164" fontId="32" fillId="0" borderId="3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6" fillId="0" borderId="3" xfId="0" applyFont="1" applyBorder="1" applyAlignment="1">
      <alignment horizontal="left" vertical="center" wrapText="1"/>
    </xf>
    <xf numFmtId="0" fontId="9" fillId="0" borderId="3" xfId="4" applyFont="1" applyBorder="1" applyAlignment="1">
      <alignment horizontal="center" vertical="center"/>
    </xf>
    <xf numFmtId="165" fontId="9" fillId="0" borderId="3" xfId="4" applyNumberFormat="1" applyFont="1" applyBorder="1" applyAlignment="1">
      <alignment vertical="center" wrapText="1"/>
    </xf>
    <xf numFmtId="164" fontId="9" fillId="0" borderId="3" xfId="4" applyNumberFormat="1" applyFont="1" applyBorder="1" applyAlignment="1">
      <alignment vertical="center" wrapText="1"/>
    </xf>
    <xf numFmtId="0" fontId="7" fillId="0" borderId="3" xfId="4" applyFont="1" applyBorder="1" applyAlignment="1">
      <alignment horizontal="center" vertical="center"/>
    </xf>
    <xf numFmtId="165" fontId="33" fillId="0" borderId="3" xfId="0" applyNumberFormat="1" applyFont="1" applyBorder="1" applyAlignment="1" applyProtection="1">
      <alignment horizontal="right" vertical="center" shrinkToFit="1"/>
      <protection locked="0"/>
    </xf>
    <xf numFmtId="164" fontId="33" fillId="0" borderId="3" xfId="0" applyNumberFormat="1" applyFont="1" applyBorder="1" applyAlignment="1" applyProtection="1">
      <alignment horizontal="right" vertical="center" shrinkToFit="1"/>
      <protection locked="0"/>
    </xf>
    <xf numFmtId="164" fontId="33" fillId="0" borderId="3" xfId="0" applyNumberFormat="1" applyFont="1" applyBorder="1" applyAlignment="1">
      <alignment vertical="center"/>
    </xf>
    <xf numFmtId="49" fontId="33" fillId="0" borderId="3" xfId="0" applyNumberFormat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165" fontId="32" fillId="0" borderId="3" xfId="0" applyNumberFormat="1" applyFont="1" applyBorder="1" applyAlignment="1" applyProtection="1">
      <alignment horizontal="right" vertical="center" shrinkToFit="1"/>
      <protection locked="0"/>
    </xf>
    <xf numFmtId="164" fontId="32" fillId="0" borderId="3" xfId="0" applyNumberFormat="1" applyFont="1" applyBorder="1" applyAlignment="1" applyProtection="1">
      <alignment horizontal="right" vertical="center" shrinkToFit="1"/>
      <protection locked="0"/>
    </xf>
    <xf numFmtId="165" fontId="32" fillId="0" borderId="3" xfId="0" applyNumberFormat="1" applyFont="1" applyBorder="1" applyAlignment="1" applyProtection="1">
      <alignment vertical="center" shrinkToFit="1"/>
      <protection locked="0"/>
    </xf>
    <xf numFmtId="164" fontId="32" fillId="0" borderId="3" xfId="0" applyNumberFormat="1" applyFont="1" applyBorder="1" applyAlignment="1" applyProtection="1">
      <alignment vertical="center" shrinkToFit="1"/>
      <protection locked="0"/>
    </xf>
    <xf numFmtId="0" fontId="32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5" fontId="33" fillId="0" borderId="3" xfId="0" applyNumberFormat="1" applyFont="1" applyBorder="1" applyAlignment="1" applyProtection="1">
      <alignment vertical="center" shrinkToFit="1"/>
      <protection locked="0"/>
    </xf>
    <xf numFmtId="164" fontId="33" fillId="0" borderId="3" xfId="0" applyNumberFormat="1" applyFont="1" applyBorder="1" applyAlignment="1" applyProtection="1">
      <alignment vertical="center" shrinkToFit="1"/>
      <protection locked="0"/>
    </xf>
    <xf numFmtId="165" fontId="7" fillId="0" borderId="3" xfId="4" applyNumberFormat="1" applyFont="1" applyBorder="1" applyAlignment="1">
      <alignment vertical="center" wrapText="1"/>
    </xf>
    <xf numFmtId="164" fontId="7" fillId="0" borderId="3" xfId="4" applyNumberFormat="1" applyFont="1" applyBorder="1" applyAlignment="1">
      <alignment vertical="center" wrapText="1"/>
    </xf>
    <xf numFmtId="4" fontId="6" fillId="3" borderId="3" xfId="2" quotePrefix="1" applyNumberFormat="1" applyFont="1" applyFill="1" applyBorder="1" applyAlignment="1">
      <alignment horizontal="center" vertical="center" wrapText="1"/>
    </xf>
    <xf numFmtId="3" fontId="6" fillId="3" borderId="3" xfId="2" quotePrefix="1" applyNumberFormat="1" applyFont="1" applyFill="1" applyBorder="1" applyAlignment="1">
      <alignment horizontal="center" vertical="center" wrapText="1"/>
    </xf>
    <xf numFmtId="4" fontId="13" fillId="3" borderId="3" xfId="5" applyNumberFormat="1" applyFont="1" applyFill="1" applyBorder="1" applyAlignment="1">
      <alignment horizontal="center" vertical="center" wrapText="1" justifyLastLine="1"/>
    </xf>
    <xf numFmtId="3" fontId="13" fillId="3" borderId="3" xfId="5" applyNumberFormat="1" applyFont="1" applyFill="1" applyBorder="1" applyAlignment="1">
      <alignment horizontal="center" vertical="center" wrapText="1" justifyLastLine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2" fillId="3" borderId="3" xfId="2" applyNumberFormat="1" applyFont="1" applyFill="1" applyBorder="1" applyAlignment="1">
      <alignment horizontal="center" vertical="center" wrapText="1"/>
    </xf>
    <xf numFmtId="4" fontId="12" fillId="3" borderId="3" xfId="2" applyNumberFormat="1" applyFont="1" applyFill="1" applyBorder="1" applyAlignment="1">
      <alignment horizontal="center" vertical="center" wrapText="1"/>
    </xf>
    <xf numFmtId="1" fontId="24" fillId="3" borderId="3" xfId="4" applyNumberFormat="1" applyFont="1" applyFill="1" applyBorder="1" applyAlignment="1">
      <alignment horizontal="center" vertical="center"/>
    </xf>
    <xf numFmtId="3" fontId="24" fillId="3" borderId="3" xfId="4" applyNumberFormat="1" applyFont="1" applyFill="1" applyBorder="1" applyAlignment="1">
      <alignment horizontal="center" vertical="center"/>
    </xf>
    <xf numFmtId="0" fontId="31" fillId="0" borderId="0" xfId="16" applyFont="1"/>
    <xf numFmtId="0" fontId="9" fillId="0" borderId="0" xfId="16" applyFont="1"/>
    <xf numFmtId="0" fontId="26" fillId="0" borderId="0" xfId="16" applyFont="1"/>
    <xf numFmtId="0" fontId="6" fillId="0" borderId="0" xfId="2" applyFont="1" applyAlignment="1">
      <alignment horizontal="center" vertical="center" wrapText="1"/>
    </xf>
    <xf numFmtId="3" fontId="6" fillId="0" borderId="0" xfId="6" applyNumberFormat="1" applyFont="1" applyFill="1" applyBorder="1">
      <alignment vertical="center"/>
    </xf>
    <xf numFmtId="4" fontId="6" fillId="0" borderId="0" xfId="6" applyNumberFormat="1" applyFont="1" applyFill="1" applyBorder="1">
      <alignment vertical="center"/>
    </xf>
    <xf numFmtId="0" fontId="31" fillId="0" borderId="0" xfId="16" applyFont="1" applyAlignment="1">
      <alignment wrapText="1"/>
    </xf>
    <xf numFmtId="4" fontId="31" fillId="0" borderId="0" xfId="16" applyNumberFormat="1" applyFont="1"/>
    <xf numFmtId="3" fontId="31" fillId="0" borderId="0" xfId="16" applyNumberFormat="1" applyFont="1"/>
    <xf numFmtId="0" fontId="6" fillId="0" borderId="0" xfId="2" applyFont="1" applyAlignment="1">
      <alignment vertical="center" wrapText="1"/>
    </xf>
    <xf numFmtId="0" fontId="9" fillId="0" borderId="0" xfId="5" quotePrefix="1" applyNumberFormat="1" applyFill="1" applyBorder="1">
      <alignment horizontal="left" vertical="center" indent="1"/>
    </xf>
    <xf numFmtId="0" fontId="9" fillId="0" borderId="0" xfId="7" quotePrefix="1" applyFont="1" applyFill="1" applyBorder="1" applyAlignment="1">
      <alignment horizontal="left" vertical="center" wrapText="1" indent="1"/>
    </xf>
    <xf numFmtId="0" fontId="28" fillId="0" borderId="0" xfId="8" quotePrefix="1" applyFill="1" applyBorder="1">
      <alignment horizontal="center" vertical="center"/>
    </xf>
    <xf numFmtId="0" fontId="6" fillId="0" borderId="0" xfId="14" quotePrefix="1" applyNumberFormat="1" applyFont="1" applyFill="1" applyBorder="1">
      <alignment horizontal="left" vertical="center" indent="1"/>
    </xf>
    <xf numFmtId="0" fontId="26" fillId="0" borderId="0" xfId="16" applyFont="1" applyAlignment="1">
      <alignment wrapText="1"/>
    </xf>
    <xf numFmtId="4" fontId="26" fillId="0" borderId="0" xfId="16" applyNumberFormat="1" applyFont="1"/>
    <xf numFmtId="3" fontId="6" fillId="0" borderId="3" xfId="6" applyNumberFormat="1" applyFont="1" applyFill="1" applyBorder="1">
      <alignment vertical="center"/>
    </xf>
    <xf numFmtId="4" fontId="6" fillId="0" borderId="3" xfId="6" applyNumberFormat="1" applyFont="1" applyFill="1" applyBorder="1">
      <alignment vertical="center"/>
    </xf>
    <xf numFmtId="4" fontId="9" fillId="3" borderId="2" xfId="5" applyNumberFormat="1" applyFill="1" applyBorder="1" applyAlignment="1">
      <alignment horizontal="center" vertical="center" wrapText="1" justifyLastLine="1"/>
    </xf>
    <xf numFmtId="0" fontId="9" fillId="0" borderId="0" xfId="16" applyFont="1" applyAlignment="1">
      <alignment horizontal="center" vertical="center"/>
    </xf>
    <xf numFmtId="1" fontId="9" fillId="3" borderId="2" xfId="16" applyNumberFormat="1" applyFont="1" applyFill="1" applyBorder="1" applyAlignment="1">
      <alignment horizontal="center" vertical="center"/>
    </xf>
    <xf numFmtId="0" fontId="9" fillId="0" borderId="3" xfId="9" quotePrefix="1" applyFont="1" applyBorder="1" applyAlignment="1">
      <alignment horizontal="left" vertical="center" wrapText="1" indent="2" justifyLastLine="1"/>
    </xf>
    <xf numFmtId="0" fontId="9" fillId="0" borderId="3" xfId="9" quotePrefix="1" applyFont="1" applyBorder="1">
      <alignment horizontal="left" vertical="center" wrapText="1" justifyLastLine="1"/>
    </xf>
    <xf numFmtId="0" fontId="9" fillId="0" borderId="3" xfId="11" quotePrefix="1" applyFont="1" applyBorder="1" applyAlignment="1">
      <alignment horizontal="left" vertical="center" wrapText="1" indent="3"/>
    </xf>
    <xf numFmtId="0" fontId="9" fillId="0" borderId="3" xfId="11" quotePrefix="1" applyFont="1" applyBorder="1">
      <alignment horizontal="left" vertical="center" wrapText="1"/>
    </xf>
    <xf numFmtId="3" fontId="6" fillId="0" borderId="3" xfId="10" applyNumberFormat="1" applyFont="1" applyBorder="1">
      <alignment horizontal="right" vertical="center"/>
    </xf>
    <xf numFmtId="4" fontId="6" fillId="0" borderId="3" xfId="10" applyNumberFormat="1" applyFont="1" applyBorder="1">
      <alignment horizontal="right" vertical="center"/>
    </xf>
    <xf numFmtId="49" fontId="6" fillId="0" borderId="3" xfId="10" applyNumberFormat="1" applyFont="1" applyBorder="1" applyAlignment="1">
      <alignment horizontal="center" vertical="center"/>
    </xf>
    <xf numFmtId="0" fontId="9" fillId="0" borderId="0" xfId="3" applyFont="1" applyFill="1"/>
    <xf numFmtId="4" fontId="9" fillId="0" borderId="0" xfId="3" applyNumberFormat="1" applyFont="1" applyFill="1"/>
    <xf numFmtId="3" fontId="9" fillId="0" borderId="0" xfId="3" applyNumberFormat="1" applyFont="1" applyFill="1"/>
    <xf numFmtId="0" fontId="7" fillId="2" borderId="0" xfId="3" applyFont="1" applyFill="1"/>
    <xf numFmtId="4" fontId="7" fillId="2" borderId="0" xfId="3" applyNumberFormat="1" applyFont="1" applyFill="1"/>
    <xf numFmtId="3" fontId="7" fillId="2" borderId="0" xfId="3" applyNumberFormat="1" applyFont="1" applyFill="1"/>
    <xf numFmtId="0" fontId="7" fillId="0" borderId="0" xfId="3" applyFont="1" applyFill="1"/>
    <xf numFmtId="3" fontId="7" fillId="0" borderId="0" xfId="3" applyNumberFormat="1" applyFont="1" applyFill="1"/>
    <xf numFmtId="4" fontId="7" fillId="0" borderId="0" xfId="3" applyNumberFormat="1" applyFont="1" applyFill="1"/>
    <xf numFmtId="0" fontId="9" fillId="2" borderId="1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vertical="center" wrapText="1"/>
    </xf>
    <xf numFmtId="0" fontId="6" fillId="2" borderId="1" xfId="2" quotePrefix="1" applyFont="1" applyFill="1" applyBorder="1" applyAlignment="1">
      <alignment horizontal="left" wrapText="1"/>
    </xf>
    <xf numFmtId="0" fontId="6" fillId="2" borderId="2" xfId="2" quotePrefix="1" applyFont="1" applyFill="1" applyBorder="1" applyAlignment="1">
      <alignment horizontal="left" wrapText="1"/>
    </xf>
    <xf numFmtId="0" fontId="6" fillId="2" borderId="4" xfId="2" quotePrefix="1" applyFont="1" applyFill="1" applyBorder="1" applyAlignment="1">
      <alignment horizontal="left" wrapText="1"/>
    </xf>
    <xf numFmtId="0" fontId="12" fillId="3" borderId="3" xfId="2" quotePrefix="1" applyFont="1" applyFill="1" applyBorder="1" applyAlignment="1">
      <alignment horizontal="center" wrapText="1"/>
    </xf>
    <xf numFmtId="0" fontId="12" fillId="3" borderId="1" xfId="2" quotePrefix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6" fillId="3" borderId="3" xfId="2" quotePrefix="1" applyFont="1" applyFill="1" applyBorder="1" applyAlignment="1">
      <alignment horizontal="center" vertical="center" wrapText="1"/>
    </xf>
    <xf numFmtId="0" fontId="6" fillId="2" borderId="3" xfId="2" quotePrefix="1" applyFont="1" applyFill="1" applyBorder="1" applyAlignment="1">
      <alignment horizontal="left" vertical="center" wrapText="1"/>
    </xf>
    <xf numFmtId="4" fontId="42" fillId="0" borderId="0" xfId="3" applyNumberFormat="1" applyFont="1" applyFill="1" applyAlignment="1">
      <alignment horizontal="center"/>
    </xf>
    <xf numFmtId="0" fontId="9" fillId="0" borderId="1" xfId="2" applyFont="1" applyBorder="1" applyAlignment="1">
      <alignment horizontal="left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0" fontId="9" fillId="0" borderId="1" xfId="2" quotePrefix="1" applyFont="1" applyBorder="1" applyAlignment="1">
      <alignment horizontal="left" vertical="center"/>
    </xf>
    <xf numFmtId="0" fontId="9" fillId="2" borderId="2" xfId="2" applyFont="1" applyFill="1" applyBorder="1" applyAlignment="1">
      <alignment vertical="center" wrapText="1"/>
    </xf>
    <xf numFmtId="0" fontId="9" fillId="2" borderId="2" xfId="2" applyFont="1" applyFill="1" applyBorder="1" applyAlignment="1">
      <alignment vertical="center"/>
    </xf>
    <xf numFmtId="0" fontId="9" fillId="2" borderId="1" xfId="2" quotePrefix="1" applyFont="1" applyFill="1" applyBorder="1" applyAlignment="1">
      <alignment horizontal="left" vertical="center" wrapText="1"/>
    </xf>
    <xf numFmtId="0" fontId="9" fillId="2" borderId="1" xfId="2" quotePrefix="1" applyFont="1" applyFill="1" applyBorder="1" applyAlignment="1">
      <alignment horizontal="left" vertical="center"/>
    </xf>
    <xf numFmtId="0" fontId="6" fillId="0" borderId="3" xfId="2" quotePrefix="1" applyFont="1" applyBorder="1" applyAlignment="1">
      <alignment horizontal="center" vertical="center" wrapText="1"/>
    </xf>
    <xf numFmtId="0" fontId="12" fillId="0" borderId="1" xfId="2" quotePrefix="1" applyFont="1" applyBorder="1" applyAlignment="1">
      <alignment horizontal="center" vertical="center" wrapText="1"/>
    </xf>
    <xf numFmtId="0" fontId="12" fillId="0" borderId="2" xfId="2" quotePrefix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7" fillId="0" borderId="2" xfId="2" applyFont="1" applyBorder="1" applyAlignment="1">
      <alignment vertical="center" wrapText="1"/>
    </xf>
    <xf numFmtId="3" fontId="13" fillId="3" borderId="3" xfId="4" applyNumberFormat="1" applyFont="1" applyFill="1" applyBorder="1" applyAlignment="1">
      <alignment horizontal="center" vertical="center" wrapText="1" justifyLastLine="1"/>
    </xf>
    <xf numFmtId="3" fontId="24" fillId="3" borderId="1" xfId="4" applyNumberFormat="1" applyFont="1" applyFill="1" applyBorder="1" applyAlignment="1">
      <alignment horizontal="center" vertical="center" wrapText="1" justifyLastLine="1"/>
    </xf>
    <xf numFmtId="3" fontId="24" fillId="3" borderId="2" xfId="4" applyNumberFormat="1" applyFont="1" applyFill="1" applyBorder="1" applyAlignment="1">
      <alignment horizontal="center" vertical="center" wrapText="1" justifyLastLine="1"/>
    </xf>
    <xf numFmtId="3" fontId="24" fillId="3" borderId="4" xfId="4" applyNumberFormat="1" applyFont="1" applyFill="1" applyBorder="1" applyAlignment="1">
      <alignment horizontal="center" vertical="center" wrapText="1" justifyLastLine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0" xfId="3" applyNumberFormat="1" applyFont="1" applyFill="1" applyAlignment="1">
      <alignment horizontal="center"/>
    </xf>
    <xf numFmtId="0" fontId="6" fillId="0" borderId="0" xfId="2" applyFont="1" applyAlignment="1">
      <alignment horizontal="center" vertical="center" wrapText="1"/>
    </xf>
    <xf numFmtId="3" fontId="9" fillId="3" borderId="2" xfId="16" applyNumberFormat="1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7">
    <cellStyle name="Normal" xfId="0" builtinId="0"/>
    <cellStyle name="Normal 2" xfId="3" xr:uid="{522ACAF0-1327-41A7-9117-BF10FDC38336}"/>
    <cellStyle name="Normal 3" xfId="4" xr:uid="{E6F2A841-784B-4A68-B61B-2E6DF75BB5A5}"/>
    <cellStyle name="Normal 4" xfId="16" xr:uid="{F3458042-B46A-4E69-B663-7BCD07B1E4A9}"/>
    <cellStyle name="Normalno 3" xfId="2" xr:uid="{97C36F44-EDE0-4504-BB97-F828EB90DDF4}"/>
    <cellStyle name="Obično_List4" xfId="1" xr:uid="{00000000-0005-0000-0000-000001000000}"/>
    <cellStyle name="SAPBEXaggData" xfId="6" xr:uid="{BC9F8D1A-B686-40E7-AE6A-AD810C325F7B}"/>
    <cellStyle name="SAPBEXaggItem" xfId="14" xr:uid="{6AE7193A-2E83-4984-B560-F34EB87503F2}"/>
    <cellStyle name="SAPBEXchaText" xfId="5" xr:uid="{38F81FEE-5129-4891-AECE-36C8955F1C6B}"/>
    <cellStyle name="SAPBEXformats" xfId="8" xr:uid="{72F5A17E-2379-45BF-B109-7895C296DFC7}"/>
    <cellStyle name="SAPBEXHLevel0" xfId="9" xr:uid="{CF453FAD-818B-41D3-B5FC-DEADE19E20E5}"/>
    <cellStyle name="SAPBEXHLevel0X" xfId="7" xr:uid="{D254B9C2-A714-4260-946A-E4C8F6AD5EBA}"/>
    <cellStyle name="SAPBEXHLevel1" xfId="11" xr:uid="{2A55EE93-E54D-48C7-8DFC-E2F06F1C710A}"/>
    <cellStyle name="SAPBEXHLevel2" xfId="12" xr:uid="{796790B3-CFE3-421D-A49B-DB0C71C50F35}"/>
    <cellStyle name="SAPBEXHLevel3" xfId="13" xr:uid="{4941D4BE-F057-4878-B05D-5519D9565DF2}"/>
    <cellStyle name="SAPBEXstdData" xfId="10" xr:uid="{4F16BD0F-A630-4B77-AE85-38CF5A962D7B}"/>
    <cellStyle name="SAPBEXstdItem" xfId="15" xr:uid="{25CE6BDC-97DF-4FF4-8198-31243C4BCA5C}"/>
  </cellStyles>
  <dxfs count="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302260</xdr:rowOff>
    </xdr:from>
    <xdr:to>
      <xdr:col>10</xdr:col>
      <xdr:colOff>106680</xdr:colOff>
      <xdr:row>16</xdr:row>
      <xdr:rowOff>86360</xdr:rowOff>
    </xdr:to>
    <xdr:pic macro="[1]!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21D008AA-4315-4B63-A8B2-D96B0D206E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680"/>
          <a:ext cx="131216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434340</xdr:rowOff>
    </xdr:from>
    <xdr:to>
      <xdr:col>5</xdr:col>
      <xdr:colOff>1135380</xdr:colOff>
      <xdr:row>17</xdr:row>
      <xdr:rowOff>205740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6A2BF89B-2492-47DA-A6E5-F56C31236AE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120"/>
          <a:ext cx="95326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0CBE-E626-41CA-8F37-D96A8C6399DE}">
  <sheetPr codeName="Sheet8">
    <tabColor rgb="FF92D050"/>
  </sheetPr>
  <dimension ref="B1:L35"/>
  <sheetViews>
    <sheetView tabSelected="1" topLeftCell="B13" zoomScaleNormal="100" workbookViewId="0">
      <selection activeCell="E45" sqref="E45"/>
    </sheetView>
  </sheetViews>
  <sheetFormatPr defaultColWidth="7.33203125" defaultRowHeight="10.199999999999999" x14ac:dyDescent="0.2"/>
  <cols>
    <col min="1" max="5" width="7.33203125" style="25"/>
    <col min="6" max="6" width="18.21875" style="25" customWidth="1"/>
    <col min="7" max="7" width="25.33203125" style="51" customWidth="1"/>
    <col min="8" max="9" width="22.6640625" style="52" customWidth="1"/>
    <col min="10" max="10" width="25.109375" style="51" customWidth="1"/>
    <col min="11" max="11" width="13.77734375" style="51" bestFit="1" customWidth="1"/>
    <col min="12" max="12" width="11.109375" style="51" customWidth="1"/>
    <col min="13" max="261" width="7.33203125" style="25"/>
    <col min="262" max="262" width="15.6640625" style="25" customWidth="1"/>
    <col min="263" max="266" width="22.6640625" style="25" customWidth="1"/>
    <col min="267" max="268" width="11.109375" style="25" customWidth="1"/>
    <col min="269" max="517" width="7.33203125" style="25"/>
    <col min="518" max="518" width="15.6640625" style="25" customWidth="1"/>
    <col min="519" max="522" width="22.6640625" style="25" customWidth="1"/>
    <col min="523" max="524" width="11.109375" style="25" customWidth="1"/>
    <col min="525" max="773" width="7.33203125" style="25"/>
    <col min="774" max="774" width="15.6640625" style="25" customWidth="1"/>
    <col min="775" max="778" width="22.6640625" style="25" customWidth="1"/>
    <col min="779" max="780" width="11.109375" style="25" customWidth="1"/>
    <col min="781" max="1029" width="7.33203125" style="25"/>
    <col min="1030" max="1030" width="15.6640625" style="25" customWidth="1"/>
    <col min="1031" max="1034" width="22.6640625" style="25" customWidth="1"/>
    <col min="1035" max="1036" width="11.109375" style="25" customWidth="1"/>
    <col min="1037" max="1285" width="7.33203125" style="25"/>
    <col min="1286" max="1286" width="15.6640625" style="25" customWidth="1"/>
    <col min="1287" max="1290" width="22.6640625" style="25" customWidth="1"/>
    <col min="1291" max="1292" width="11.109375" style="25" customWidth="1"/>
    <col min="1293" max="1541" width="7.33203125" style="25"/>
    <col min="1542" max="1542" width="15.6640625" style="25" customWidth="1"/>
    <col min="1543" max="1546" width="22.6640625" style="25" customWidth="1"/>
    <col min="1547" max="1548" width="11.109375" style="25" customWidth="1"/>
    <col min="1549" max="1797" width="7.33203125" style="25"/>
    <col min="1798" max="1798" width="15.6640625" style="25" customWidth="1"/>
    <col min="1799" max="1802" width="22.6640625" style="25" customWidth="1"/>
    <col min="1803" max="1804" width="11.109375" style="25" customWidth="1"/>
    <col min="1805" max="2053" width="7.33203125" style="25"/>
    <col min="2054" max="2054" width="15.6640625" style="25" customWidth="1"/>
    <col min="2055" max="2058" width="22.6640625" style="25" customWidth="1"/>
    <col min="2059" max="2060" width="11.109375" style="25" customWidth="1"/>
    <col min="2061" max="2309" width="7.33203125" style="25"/>
    <col min="2310" max="2310" width="15.6640625" style="25" customWidth="1"/>
    <col min="2311" max="2314" width="22.6640625" style="25" customWidth="1"/>
    <col min="2315" max="2316" width="11.109375" style="25" customWidth="1"/>
    <col min="2317" max="2565" width="7.33203125" style="25"/>
    <col min="2566" max="2566" width="15.6640625" style="25" customWidth="1"/>
    <col min="2567" max="2570" width="22.6640625" style="25" customWidth="1"/>
    <col min="2571" max="2572" width="11.109375" style="25" customWidth="1"/>
    <col min="2573" max="2821" width="7.33203125" style="25"/>
    <col min="2822" max="2822" width="15.6640625" style="25" customWidth="1"/>
    <col min="2823" max="2826" width="22.6640625" style="25" customWidth="1"/>
    <col min="2827" max="2828" width="11.109375" style="25" customWidth="1"/>
    <col min="2829" max="3077" width="7.33203125" style="25"/>
    <col min="3078" max="3078" width="15.6640625" style="25" customWidth="1"/>
    <col min="3079" max="3082" width="22.6640625" style="25" customWidth="1"/>
    <col min="3083" max="3084" width="11.109375" style="25" customWidth="1"/>
    <col min="3085" max="3333" width="7.33203125" style="25"/>
    <col min="3334" max="3334" width="15.6640625" style="25" customWidth="1"/>
    <col min="3335" max="3338" width="22.6640625" style="25" customWidth="1"/>
    <col min="3339" max="3340" width="11.109375" style="25" customWidth="1"/>
    <col min="3341" max="3589" width="7.33203125" style="25"/>
    <col min="3590" max="3590" width="15.6640625" style="25" customWidth="1"/>
    <col min="3591" max="3594" width="22.6640625" style="25" customWidth="1"/>
    <col min="3595" max="3596" width="11.109375" style="25" customWidth="1"/>
    <col min="3597" max="3845" width="7.33203125" style="25"/>
    <col min="3846" max="3846" width="15.6640625" style="25" customWidth="1"/>
    <col min="3847" max="3850" width="22.6640625" style="25" customWidth="1"/>
    <col min="3851" max="3852" width="11.109375" style="25" customWidth="1"/>
    <col min="3853" max="4101" width="7.33203125" style="25"/>
    <col min="4102" max="4102" width="15.6640625" style="25" customWidth="1"/>
    <col min="4103" max="4106" width="22.6640625" style="25" customWidth="1"/>
    <col min="4107" max="4108" width="11.109375" style="25" customWidth="1"/>
    <col min="4109" max="4357" width="7.33203125" style="25"/>
    <col min="4358" max="4358" width="15.6640625" style="25" customWidth="1"/>
    <col min="4359" max="4362" width="22.6640625" style="25" customWidth="1"/>
    <col min="4363" max="4364" width="11.109375" style="25" customWidth="1"/>
    <col min="4365" max="4613" width="7.33203125" style="25"/>
    <col min="4614" max="4614" width="15.6640625" style="25" customWidth="1"/>
    <col min="4615" max="4618" width="22.6640625" style="25" customWidth="1"/>
    <col min="4619" max="4620" width="11.109375" style="25" customWidth="1"/>
    <col min="4621" max="4869" width="7.33203125" style="25"/>
    <col min="4870" max="4870" width="15.6640625" style="25" customWidth="1"/>
    <col min="4871" max="4874" width="22.6640625" style="25" customWidth="1"/>
    <col min="4875" max="4876" width="11.109375" style="25" customWidth="1"/>
    <col min="4877" max="5125" width="7.33203125" style="25"/>
    <col min="5126" max="5126" width="15.6640625" style="25" customWidth="1"/>
    <col min="5127" max="5130" width="22.6640625" style="25" customWidth="1"/>
    <col min="5131" max="5132" width="11.109375" style="25" customWidth="1"/>
    <col min="5133" max="5381" width="7.33203125" style="25"/>
    <col min="5382" max="5382" width="15.6640625" style="25" customWidth="1"/>
    <col min="5383" max="5386" width="22.6640625" style="25" customWidth="1"/>
    <col min="5387" max="5388" width="11.109375" style="25" customWidth="1"/>
    <col min="5389" max="5637" width="7.33203125" style="25"/>
    <col min="5638" max="5638" width="15.6640625" style="25" customWidth="1"/>
    <col min="5639" max="5642" width="22.6640625" style="25" customWidth="1"/>
    <col min="5643" max="5644" width="11.109375" style="25" customWidth="1"/>
    <col min="5645" max="5893" width="7.33203125" style="25"/>
    <col min="5894" max="5894" width="15.6640625" style="25" customWidth="1"/>
    <col min="5895" max="5898" width="22.6640625" style="25" customWidth="1"/>
    <col min="5899" max="5900" width="11.109375" style="25" customWidth="1"/>
    <col min="5901" max="6149" width="7.33203125" style="25"/>
    <col min="6150" max="6150" width="15.6640625" style="25" customWidth="1"/>
    <col min="6151" max="6154" width="22.6640625" style="25" customWidth="1"/>
    <col min="6155" max="6156" width="11.109375" style="25" customWidth="1"/>
    <col min="6157" max="6405" width="7.33203125" style="25"/>
    <col min="6406" max="6406" width="15.6640625" style="25" customWidth="1"/>
    <col min="6407" max="6410" width="22.6640625" style="25" customWidth="1"/>
    <col min="6411" max="6412" width="11.109375" style="25" customWidth="1"/>
    <col min="6413" max="6661" width="7.33203125" style="25"/>
    <col min="6662" max="6662" width="15.6640625" style="25" customWidth="1"/>
    <col min="6663" max="6666" width="22.6640625" style="25" customWidth="1"/>
    <col min="6667" max="6668" width="11.109375" style="25" customWidth="1"/>
    <col min="6669" max="6917" width="7.33203125" style="25"/>
    <col min="6918" max="6918" width="15.6640625" style="25" customWidth="1"/>
    <col min="6919" max="6922" width="22.6640625" style="25" customWidth="1"/>
    <col min="6923" max="6924" width="11.109375" style="25" customWidth="1"/>
    <col min="6925" max="7173" width="7.33203125" style="25"/>
    <col min="7174" max="7174" width="15.6640625" style="25" customWidth="1"/>
    <col min="7175" max="7178" width="22.6640625" style="25" customWidth="1"/>
    <col min="7179" max="7180" width="11.109375" style="25" customWidth="1"/>
    <col min="7181" max="7429" width="7.33203125" style="25"/>
    <col min="7430" max="7430" width="15.6640625" style="25" customWidth="1"/>
    <col min="7431" max="7434" width="22.6640625" style="25" customWidth="1"/>
    <col min="7435" max="7436" width="11.109375" style="25" customWidth="1"/>
    <col min="7437" max="7685" width="7.33203125" style="25"/>
    <col min="7686" max="7686" width="15.6640625" style="25" customWidth="1"/>
    <col min="7687" max="7690" width="22.6640625" style="25" customWidth="1"/>
    <col min="7691" max="7692" width="11.109375" style="25" customWidth="1"/>
    <col min="7693" max="7941" width="7.33203125" style="25"/>
    <col min="7942" max="7942" width="15.6640625" style="25" customWidth="1"/>
    <col min="7943" max="7946" width="22.6640625" style="25" customWidth="1"/>
    <col min="7947" max="7948" width="11.109375" style="25" customWidth="1"/>
    <col min="7949" max="8197" width="7.33203125" style="25"/>
    <col min="8198" max="8198" width="15.6640625" style="25" customWidth="1"/>
    <col min="8199" max="8202" width="22.6640625" style="25" customWidth="1"/>
    <col min="8203" max="8204" width="11.109375" style="25" customWidth="1"/>
    <col min="8205" max="8453" width="7.33203125" style="25"/>
    <col min="8454" max="8454" width="15.6640625" style="25" customWidth="1"/>
    <col min="8455" max="8458" width="22.6640625" style="25" customWidth="1"/>
    <col min="8459" max="8460" width="11.109375" style="25" customWidth="1"/>
    <col min="8461" max="8709" width="7.33203125" style="25"/>
    <col min="8710" max="8710" width="15.6640625" style="25" customWidth="1"/>
    <col min="8711" max="8714" width="22.6640625" style="25" customWidth="1"/>
    <col min="8715" max="8716" width="11.109375" style="25" customWidth="1"/>
    <col min="8717" max="8965" width="7.33203125" style="25"/>
    <col min="8966" max="8966" width="15.6640625" style="25" customWidth="1"/>
    <col min="8967" max="8970" width="22.6640625" style="25" customWidth="1"/>
    <col min="8971" max="8972" width="11.109375" style="25" customWidth="1"/>
    <col min="8973" max="9221" width="7.33203125" style="25"/>
    <col min="9222" max="9222" width="15.6640625" style="25" customWidth="1"/>
    <col min="9223" max="9226" width="22.6640625" style="25" customWidth="1"/>
    <col min="9227" max="9228" width="11.109375" style="25" customWidth="1"/>
    <col min="9229" max="9477" width="7.33203125" style="25"/>
    <col min="9478" max="9478" width="15.6640625" style="25" customWidth="1"/>
    <col min="9479" max="9482" width="22.6640625" style="25" customWidth="1"/>
    <col min="9483" max="9484" width="11.109375" style="25" customWidth="1"/>
    <col min="9485" max="9733" width="7.33203125" style="25"/>
    <col min="9734" max="9734" width="15.6640625" style="25" customWidth="1"/>
    <col min="9735" max="9738" width="22.6640625" style="25" customWidth="1"/>
    <col min="9739" max="9740" width="11.109375" style="25" customWidth="1"/>
    <col min="9741" max="9989" width="7.33203125" style="25"/>
    <col min="9990" max="9990" width="15.6640625" style="25" customWidth="1"/>
    <col min="9991" max="9994" width="22.6640625" style="25" customWidth="1"/>
    <col min="9995" max="9996" width="11.109375" style="25" customWidth="1"/>
    <col min="9997" max="10245" width="7.33203125" style="25"/>
    <col min="10246" max="10246" width="15.6640625" style="25" customWidth="1"/>
    <col min="10247" max="10250" width="22.6640625" style="25" customWidth="1"/>
    <col min="10251" max="10252" width="11.109375" style="25" customWidth="1"/>
    <col min="10253" max="10501" width="7.33203125" style="25"/>
    <col min="10502" max="10502" width="15.6640625" style="25" customWidth="1"/>
    <col min="10503" max="10506" width="22.6640625" style="25" customWidth="1"/>
    <col min="10507" max="10508" width="11.109375" style="25" customWidth="1"/>
    <col min="10509" max="10757" width="7.33203125" style="25"/>
    <col min="10758" max="10758" width="15.6640625" style="25" customWidth="1"/>
    <col min="10759" max="10762" width="22.6640625" style="25" customWidth="1"/>
    <col min="10763" max="10764" width="11.109375" style="25" customWidth="1"/>
    <col min="10765" max="11013" width="7.33203125" style="25"/>
    <col min="11014" max="11014" width="15.6640625" style="25" customWidth="1"/>
    <col min="11015" max="11018" width="22.6640625" style="25" customWidth="1"/>
    <col min="11019" max="11020" width="11.109375" style="25" customWidth="1"/>
    <col min="11021" max="11269" width="7.33203125" style="25"/>
    <col min="11270" max="11270" width="15.6640625" style="25" customWidth="1"/>
    <col min="11271" max="11274" width="22.6640625" style="25" customWidth="1"/>
    <col min="11275" max="11276" width="11.109375" style="25" customWidth="1"/>
    <col min="11277" max="11525" width="7.33203125" style="25"/>
    <col min="11526" max="11526" width="15.6640625" style="25" customWidth="1"/>
    <col min="11527" max="11530" width="22.6640625" style="25" customWidth="1"/>
    <col min="11531" max="11532" width="11.109375" style="25" customWidth="1"/>
    <col min="11533" max="11781" width="7.33203125" style="25"/>
    <col min="11782" max="11782" width="15.6640625" style="25" customWidth="1"/>
    <col min="11783" max="11786" width="22.6640625" style="25" customWidth="1"/>
    <col min="11787" max="11788" width="11.109375" style="25" customWidth="1"/>
    <col min="11789" max="12037" width="7.33203125" style="25"/>
    <col min="12038" max="12038" width="15.6640625" style="25" customWidth="1"/>
    <col min="12039" max="12042" width="22.6640625" style="25" customWidth="1"/>
    <col min="12043" max="12044" width="11.109375" style="25" customWidth="1"/>
    <col min="12045" max="12293" width="7.33203125" style="25"/>
    <col min="12294" max="12294" width="15.6640625" style="25" customWidth="1"/>
    <col min="12295" max="12298" width="22.6640625" style="25" customWidth="1"/>
    <col min="12299" max="12300" width="11.109375" style="25" customWidth="1"/>
    <col min="12301" max="12549" width="7.33203125" style="25"/>
    <col min="12550" max="12550" width="15.6640625" style="25" customWidth="1"/>
    <col min="12551" max="12554" width="22.6640625" style="25" customWidth="1"/>
    <col min="12555" max="12556" width="11.109375" style="25" customWidth="1"/>
    <col min="12557" max="12805" width="7.33203125" style="25"/>
    <col min="12806" max="12806" width="15.6640625" style="25" customWidth="1"/>
    <col min="12807" max="12810" width="22.6640625" style="25" customWidth="1"/>
    <col min="12811" max="12812" width="11.109375" style="25" customWidth="1"/>
    <col min="12813" max="13061" width="7.33203125" style="25"/>
    <col min="13062" max="13062" width="15.6640625" style="25" customWidth="1"/>
    <col min="13063" max="13066" width="22.6640625" style="25" customWidth="1"/>
    <col min="13067" max="13068" width="11.109375" style="25" customWidth="1"/>
    <col min="13069" max="13317" width="7.33203125" style="25"/>
    <col min="13318" max="13318" width="15.6640625" style="25" customWidth="1"/>
    <col min="13319" max="13322" width="22.6640625" style="25" customWidth="1"/>
    <col min="13323" max="13324" width="11.109375" style="25" customWidth="1"/>
    <col min="13325" max="13573" width="7.33203125" style="25"/>
    <col min="13574" max="13574" width="15.6640625" style="25" customWidth="1"/>
    <col min="13575" max="13578" width="22.6640625" style="25" customWidth="1"/>
    <col min="13579" max="13580" width="11.109375" style="25" customWidth="1"/>
    <col min="13581" max="13829" width="7.33203125" style="25"/>
    <col min="13830" max="13830" width="15.6640625" style="25" customWidth="1"/>
    <col min="13831" max="13834" width="22.6640625" style="25" customWidth="1"/>
    <col min="13835" max="13836" width="11.109375" style="25" customWidth="1"/>
    <col min="13837" max="14085" width="7.33203125" style="25"/>
    <col min="14086" max="14086" width="15.6640625" style="25" customWidth="1"/>
    <col min="14087" max="14090" width="22.6640625" style="25" customWidth="1"/>
    <col min="14091" max="14092" width="11.109375" style="25" customWidth="1"/>
    <col min="14093" max="14341" width="7.33203125" style="25"/>
    <col min="14342" max="14342" width="15.6640625" style="25" customWidth="1"/>
    <col min="14343" max="14346" width="22.6640625" style="25" customWidth="1"/>
    <col min="14347" max="14348" width="11.109375" style="25" customWidth="1"/>
    <col min="14349" max="14597" width="7.33203125" style="25"/>
    <col min="14598" max="14598" width="15.6640625" style="25" customWidth="1"/>
    <col min="14599" max="14602" width="22.6640625" style="25" customWidth="1"/>
    <col min="14603" max="14604" width="11.109375" style="25" customWidth="1"/>
    <col min="14605" max="14853" width="7.33203125" style="25"/>
    <col min="14854" max="14854" width="15.6640625" style="25" customWidth="1"/>
    <col min="14855" max="14858" width="22.6640625" style="25" customWidth="1"/>
    <col min="14859" max="14860" width="11.109375" style="25" customWidth="1"/>
    <col min="14861" max="15109" width="7.33203125" style="25"/>
    <col min="15110" max="15110" width="15.6640625" style="25" customWidth="1"/>
    <col min="15111" max="15114" width="22.6640625" style="25" customWidth="1"/>
    <col min="15115" max="15116" width="11.109375" style="25" customWidth="1"/>
    <col min="15117" max="15365" width="7.33203125" style="25"/>
    <col min="15366" max="15366" width="15.6640625" style="25" customWidth="1"/>
    <col min="15367" max="15370" width="22.6640625" style="25" customWidth="1"/>
    <col min="15371" max="15372" width="11.109375" style="25" customWidth="1"/>
    <col min="15373" max="15621" width="7.33203125" style="25"/>
    <col min="15622" max="15622" width="15.6640625" style="25" customWidth="1"/>
    <col min="15623" max="15626" width="22.6640625" style="25" customWidth="1"/>
    <col min="15627" max="15628" width="11.109375" style="25" customWidth="1"/>
    <col min="15629" max="15877" width="7.33203125" style="25"/>
    <col min="15878" max="15878" width="15.6640625" style="25" customWidth="1"/>
    <col min="15879" max="15882" width="22.6640625" style="25" customWidth="1"/>
    <col min="15883" max="15884" width="11.109375" style="25" customWidth="1"/>
    <col min="15885" max="16133" width="7.33203125" style="25"/>
    <col min="16134" max="16134" width="15.6640625" style="25" customWidth="1"/>
    <col min="16135" max="16138" width="22.6640625" style="25" customWidth="1"/>
    <col min="16139" max="16140" width="11.109375" style="25" customWidth="1"/>
    <col min="16141" max="16384" width="7.33203125" style="25"/>
  </cols>
  <sheetData>
    <row r="1" spans="2:12" s="144" customFormat="1" ht="15" customHeight="1" x14ac:dyDescent="0.3">
      <c r="B1" s="144" t="s">
        <v>305</v>
      </c>
      <c r="G1" s="145"/>
      <c r="H1" s="146"/>
      <c r="I1" s="146"/>
      <c r="J1" s="145"/>
      <c r="K1" s="145"/>
      <c r="L1" s="145"/>
    </row>
    <row r="2" spans="2:12" ht="15" customHeight="1" x14ac:dyDescent="0.2"/>
    <row r="3" spans="2:12" ht="15.6" x14ac:dyDescent="0.2">
      <c r="B3" s="231" t="s">
        <v>26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2:12" ht="17.399999999999999" x14ac:dyDescent="0.2">
      <c r="B4" s="26"/>
      <c r="C4" s="26"/>
      <c r="D4" s="26"/>
      <c r="E4" s="26"/>
      <c r="F4" s="26"/>
      <c r="G4" s="27"/>
      <c r="H4" s="28"/>
      <c r="I4" s="28"/>
      <c r="J4" s="27"/>
      <c r="K4" s="27"/>
      <c r="L4" s="27"/>
    </row>
    <row r="5" spans="2:12" ht="15.6" x14ac:dyDescent="0.2">
      <c r="B5" s="231" t="s">
        <v>12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2:12" ht="17.399999999999999" x14ac:dyDescent="0.2">
      <c r="B6" s="26"/>
      <c r="C6" s="26"/>
      <c r="D6" s="26"/>
      <c r="E6" s="26"/>
      <c r="F6" s="26"/>
      <c r="G6" s="27"/>
      <c r="H6" s="28"/>
      <c r="I6" s="28"/>
      <c r="J6" s="27"/>
      <c r="K6" s="27"/>
      <c r="L6" s="27"/>
    </row>
    <row r="7" spans="2:12" ht="15.6" x14ac:dyDescent="0.2">
      <c r="B7" s="231" t="s">
        <v>58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2:12" ht="15.6" x14ac:dyDescent="0.2">
      <c r="B8" s="24"/>
      <c r="C8" s="24"/>
      <c r="D8" s="24"/>
      <c r="E8" s="24"/>
      <c r="F8" s="24"/>
      <c r="G8" s="29"/>
      <c r="H8" s="30"/>
      <c r="I8" s="30"/>
      <c r="J8" s="29"/>
      <c r="K8" s="29"/>
      <c r="L8" s="29"/>
    </row>
    <row r="9" spans="2:12" ht="17.399999999999999" x14ac:dyDescent="0.2">
      <c r="B9" s="232" t="s">
        <v>68</v>
      </c>
      <c r="C9" s="232"/>
      <c r="D9" s="232"/>
      <c r="E9" s="232"/>
      <c r="F9" s="232"/>
      <c r="G9" s="31"/>
      <c r="H9" s="32"/>
      <c r="I9" s="32"/>
      <c r="J9" s="33"/>
      <c r="K9" s="34"/>
      <c r="L9" s="34"/>
    </row>
    <row r="10" spans="2:12" ht="42" customHeight="1" x14ac:dyDescent="0.2">
      <c r="B10" s="233" t="s">
        <v>301</v>
      </c>
      <c r="C10" s="233"/>
      <c r="D10" s="233"/>
      <c r="E10" s="233"/>
      <c r="F10" s="233"/>
      <c r="G10" s="177" t="s">
        <v>61</v>
      </c>
      <c r="H10" s="178" t="s">
        <v>309</v>
      </c>
      <c r="I10" s="178" t="s">
        <v>310</v>
      </c>
      <c r="J10" s="177" t="s">
        <v>304</v>
      </c>
      <c r="K10" s="177" t="s">
        <v>28</v>
      </c>
      <c r="L10" s="177" t="s">
        <v>28</v>
      </c>
    </row>
    <row r="11" spans="2:12" x14ac:dyDescent="0.2">
      <c r="B11" s="229">
        <v>1</v>
      </c>
      <c r="C11" s="229"/>
      <c r="D11" s="229"/>
      <c r="E11" s="229"/>
      <c r="F11" s="230"/>
      <c r="G11" s="183">
        <v>2</v>
      </c>
      <c r="H11" s="183">
        <v>3</v>
      </c>
      <c r="I11" s="183">
        <v>4</v>
      </c>
      <c r="J11" s="183">
        <v>5</v>
      </c>
      <c r="K11" s="184" t="s">
        <v>40</v>
      </c>
      <c r="L11" s="184" t="s">
        <v>41</v>
      </c>
    </row>
    <row r="12" spans="2:12" ht="30" customHeight="1" x14ac:dyDescent="0.2">
      <c r="B12" s="236" t="s">
        <v>30</v>
      </c>
      <c r="C12" s="237"/>
      <c r="D12" s="237"/>
      <c r="E12" s="237"/>
      <c r="F12" s="238"/>
      <c r="G12" s="38">
        <v>1463770.99</v>
      </c>
      <c r="H12" s="39">
        <v>10191703</v>
      </c>
      <c r="I12" s="39">
        <f>H12</f>
        <v>10191703</v>
      </c>
      <c r="J12" s="38">
        <v>1987142.65</v>
      </c>
      <c r="K12" s="40">
        <f>J12/G12*100</f>
        <v>135.75502340021097</v>
      </c>
      <c r="L12" s="40">
        <f>J12/I12*100</f>
        <v>19.497650687034344</v>
      </c>
    </row>
    <row r="13" spans="2:12" ht="30" customHeight="1" x14ac:dyDescent="0.2">
      <c r="B13" s="239" t="s">
        <v>29</v>
      </c>
      <c r="C13" s="238"/>
      <c r="D13" s="238"/>
      <c r="E13" s="238"/>
      <c r="F13" s="238"/>
      <c r="G13" s="38">
        <v>0</v>
      </c>
      <c r="H13" s="39">
        <v>0</v>
      </c>
      <c r="I13" s="39">
        <f>H13</f>
        <v>0</v>
      </c>
      <c r="J13" s="38">
        <v>0</v>
      </c>
      <c r="K13" s="40" t="s">
        <v>299</v>
      </c>
      <c r="L13" s="40" t="s">
        <v>299</v>
      </c>
    </row>
    <row r="14" spans="2:12" s="61" customFormat="1" ht="13.2" x14ac:dyDescent="0.25">
      <c r="B14" s="224" t="s">
        <v>0</v>
      </c>
      <c r="C14" s="240"/>
      <c r="D14" s="240"/>
      <c r="E14" s="240"/>
      <c r="F14" s="241"/>
      <c r="G14" s="59">
        <f>G12+G13</f>
        <v>1463770.99</v>
      </c>
      <c r="H14" s="65">
        <f>H12+H13</f>
        <v>10191703</v>
      </c>
      <c r="I14" s="65">
        <f>I12+I13</f>
        <v>10191703</v>
      </c>
      <c r="J14" s="59">
        <f>J12+J13</f>
        <v>1987142.65</v>
      </c>
      <c r="K14" s="60">
        <f>J14/G14*100</f>
        <v>135.75502340021097</v>
      </c>
      <c r="L14" s="60">
        <f>J14/I14*100</f>
        <v>19.497650687034344</v>
      </c>
    </row>
    <row r="15" spans="2:12" s="61" customFormat="1" ht="30" customHeight="1" x14ac:dyDescent="0.25">
      <c r="B15" s="242" t="s">
        <v>31</v>
      </c>
      <c r="C15" s="240"/>
      <c r="D15" s="240"/>
      <c r="E15" s="240"/>
      <c r="F15" s="240"/>
      <c r="G15" s="62">
        <v>1446616.1</v>
      </c>
      <c r="H15" s="63">
        <v>10047563</v>
      </c>
      <c r="I15" s="63">
        <f>H15</f>
        <v>10047563</v>
      </c>
      <c r="J15" s="62">
        <v>1966136.79</v>
      </c>
      <c r="K15" s="60">
        <f>J15/G15*100</f>
        <v>135.91282372704131</v>
      </c>
      <c r="L15" s="60">
        <f>J15/I15*100</f>
        <v>19.568295217457209</v>
      </c>
    </row>
    <row r="16" spans="2:12" s="61" customFormat="1" ht="30" customHeight="1" x14ac:dyDescent="0.25">
      <c r="B16" s="243" t="s">
        <v>32</v>
      </c>
      <c r="C16" s="241"/>
      <c r="D16" s="241"/>
      <c r="E16" s="241"/>
      <c r="F16" s="241"/>
      <c r="G16" s="62">
        <v>17154.89</v>
      </c>
      <c r="H16" s="63">
        <v>144140</v>
      </c>
      <c r="I16" s="63">
        <f>H16</f>
        <v>144140</v>
      </c>
      <c r="J16" s="62">
        <v>21005.86</v>
      </c>
      <c r="K16" s="60">
        <f>J16/G16*100</f>
        <v>122.44823487646963</v>
      </c>
      <c r="L16" s="60">
        <f>J16/I16*100</f>
        <v>14.573234355487722</v>
      </c>
    </row>
    <row r="17" spans="2:12" s="61" customFormat="1" ht="13.2" x14ac:dyDescent="0.25">
      <c r="B17" s="64" t="s">
        <v>1</v>
      </c>
      <c r="C17" s="58"/>
      <c r="D17" s="58"/>
      <c r="E17" s="58"/>
      <c r="F17" s="58"/>
      <c r="G17" s="59">
        <f>G15+G16</f>
        <v>1463770.99</v>
      </c>
      <c r="H17" s="65">
        <f>H15+H16</f>
        <v>10191703</v>
      </c>
      <c r="I17" s="65">
        <f>I15+I16</f>
        <v>10191703</v>
      </c>
      <c r="J17" s="59">
        <f>J15+J16</f>
        <v>1987142.6500000001</v>
      </c>
      <c r="K17" s="60">
        <f>J17/G17*100</f>
        <v>135.755023400211</v>
      </c>
      <c r="L17" s="60">
        <f>J17/I17*100</f>
        <v>19.497650687034344</v>
      </c>
    </row>
    <row r="18" spans="2:12" s="61" customFormat="1" ht="13.2" x14ac:dyDescent="0.25">
      <c r="B18" s="242" t="s">
        <v>2</v>
      </c>
      <c r="C18" s="240"/>
      <c r="D18" s="240"/>
      <c r="E18" s="240"/>
      <c r="F18" s="240"/>
      <c r="G18" s="62">
        <f>G14-G17</f>
        <v>0</v>
      </c>
      <c r="H18" s="63">
        <f>H14-H17</f>
        <v>0</v>
      </c>
      <c r="I18" s="63">
        <f>I14-I17</f>
        <v>0</v>
      </c>
      <c r="J18" s="62">
        <f>J14-J17</f>
        <v>0</v>
      </c>
      <c r="K18" s="60" t="s">
        <v>299</v>
      </c>
      <c r="L18" s="60" t="s">
        <v>299</v>
      </c>
    </row>
    <row r="19" spans="2:12" ht="8.25" customHeight="1" x14ac:dyDescent="0.25">
      <c r="B19" s="26"/>
      <c r="C19" s="41"/>
      <c r="D19" s="41"/>
      <c r="E19" s="41"/>
      <c r="F19" s="41"/>
      <c r="G19" s="42"/>
      <c r="H19" s="43"/>
      <c r="I19" s="43"/>
      <c r="J19" s="42"/>
      <c r="K19" s="44"/>
      <c r="L19" s="44"/>
    </row>
    <row r="20" spans="2:12" ht="13.5" customHeight="1" x14ac:dyDescent="0.25">
      <c r="B20" s="232" t="s">
        <v>65</v>
      </c>
      <c r="C20" s="232"/>
      <c r="D20" s="232"/>
      <c r="E20" s="232"/>
      <c r="F20" s="232"/>
      <c r="G20" s="42"/>
      <c r="H20" s="43"/>
      <c r="I20" s="43"/>
      <c r="J20" s="42"/>
      <c r="K20" s="44"/>
      <c r="L20" s="44"/>
    </row>
    <row r="21" spans="2:12" ht="42" customHeight="1" x14ac:dyDescent="0.2">
      <c r="B21" s="244" t="s">
        <v>301</v>
      </c>
      <c r="C21" s="244"/>
      <c r="D21" s="244"/>
      <c r="E21" s="244"/>
      <c r="F21" s="244"/>
      <c r="G21" s="35" t="s">
        <v>61</v>
      </c>
      <c r="H21" s="45" t="s">
        <v>302</v>
      </c>
      <c r="I21" s="45" t="s">
        <v>303</v>
      </c>
      <c r="J21" s="46" t="s">
        <v>304</v>
      </c>
      <c r="K21" s="46" t="s">
        <v>28</v>
      </c>
      <c r="L21" s="46" t="s">
        <v>56</v>
      </c>
    </row>
    <row r="22" spans="2:12" x14ac:dyDescent="0.2">
      <c r="B22" s="245">
        <v>1</v>
      </c>
      <c r="C22" s="246"/>
      <c r="D22" s="246"/>
      <c r="E22" s="246"/>
      <c r="F22" s="246"/>
      <c r="G22" s="36">
        <v>2</v>
      </c>
      <c r="H22" s="36">
        <v>3</v>
      </c>
      <c r="I22" s="36">
        <v>4</v>
      </c>
      <c r="J22" s="36">
        <v>5</v>
      </c>
      <c r="K22" s="37" t="s">
        <v>40</v>
      </c>
      <c r="L22" s="37" t="s">
        <v>41</v>
      </c>
    </row>
    <row r="23" spans="2:12" ht="30" customHeight="1" x14ac:dyDescent="0.2">
      <c r="B23" s="236" t="s">
        <v>33</v>
      </c>
      <c r="C23" s="247"/>
      <c r="D23" s="247"/>
      <c r="E23" s="247"/>
      <c r="F23" s="247"/>
      <c r="G23" s="38">
        <v>0</v>
      </c>
      <c r="H23" s="122">
        <v>0</v>
      </c>
      <c r="I23" s="122">
        <v>0</v>
      </c>
      <c r="J23" s="38">
        <v>0</v>
      </c>
      <c r="K23" s="47" t="s">
        <v>299</v>
      </c>
      <c r="L23" s="47" t="s">
        <v>299</v>
      </c>
    </row>
    <row r="24" spans="2:12" ht="30" customHeight="1" x14ac:dyDescent="0.2">
      <c r="B24" s="236" t="s">
        <v>34</v>
      </c>
      <c r="C24" s="248"/>
      <c r="D24" s="248"/>
      <c r="E24" s="248"/>
      <c r="F24" s="248"/>
      <c r="G24" s="38">
        <v>0</v>
      </c>
      <c r="H24" s="122">
        <v>0</v>
      </c>
      <c r="I24" s="122">
        <v>0</v>
      </c>
      <c r="J24" s="38">
        <v>0</v>
      </c>
      <c r="K24" s="47" t="s">
        <v>299</v>
      </c>
      <c r="L24" s="47" t="s">
        <v>299</v>
      </c>
    </row>
    <row r="25" spans="2:12" s="61" customFormat="1" ht="13.2" x14ac:dyDescent="0.25">
      <c r="B25" s="226" t="s">
        <v>57</v>
      </c>
      <c r="C25" s="227"/>
      <c r="D25" s="227"/>
      <c r="E25" s="227"/>
      <c r="F25" s="228"/>
      <c r="G25" s="59">
        <f>G23-G24</f>
        <v>0</v>
      </c>
      <c r="H25" s="123">
        <f>H23-H24</f>
        <v>0</v>
      </c>
      <c r="I25" s="123">
        <f>I23-I24</f>
        <v>0</v>
      </c>
      <c r="J25" s="59">
        <f>J23-J24</f>
        <v>0</v>
      </c>
      <c r="K25" s="47" t="s">
        <v>299</v>
      </c>
      <c r="L25" s="47" t="s">
        <v>299</v>
      </c>
    </row>
    <row r="26" spans="2:12" s="61" customFormat="1" ht="13.2" x14ac:dyDescent="0.2">
      <c r="B26" s="224" t="s">
        <v>17</v>
      </c>
      <c r="C26" s="225"/>
      <c r="D26" s="225"/>
      <c r="E26" s="225"/>
      <c r="F26" s="225"/>
      <c r="G26" s="62">
        <v>0</v>
      </c>
      <c r="H26" s="124">
        <v>0</v>
      </c>
      <c r="I26" s="124">
        <v>0</v>
      </c>
      <c r="J26" s="62">
        <v>0</v>
      </c>
      <c r="K26" s="47" t="s">
        <v>299</v>
      </c>
      <c r="L26" s="47" t="s">
        <v>299</v>
      </c>
    </row>
    <row r="27" spans="2:12" s="61" customFormat="1" ht="13.2" x14ac:dyDescent="0.2">
      <c r="B27" s="224" t="s">
        <v>64</v>
      </c>
      <c r="C27" s="225"/>
      <c r="D27" s="225"/>
      <c r="E27" s="225"/>
      <c r="F27" s="225"/>
      <c r="G27" s="62">
        <v>0</v>
      </c>
      <c r="H27" s="124">
        <v>0</v>
      </c>
      <c r="I27" s="124">
        <v>0</v>
      </c>
      <c r="J27" s="62">
        <v>0</v>
      </c>
      <c r="K27" s="47" t="s">
        <v>299</v>
      </c>
      <c r="L27" s="47" t="s">
        <v>299</v>
      </c>
    </row>
    <row r="28" spans="2:12" s="61" customFormat="1" ht="13.2" x14ac:dyDescent="0.25">
      <c r="B28" s="226" t="s">
        <v>66</v>
      </c>
      <c r="C28" s="227"/>
      <c r="D28" s="227"/>
      <c r="E28" s="227"/>
      <c r="F28" s="228"/>
      <c r="G28" s="59">
        <f>+G25+G26+G27</f>
        <v>0</v>
      </c>
      <c r="H28" s="123">
        <f>+H25+H26+H27</f>
        <v>0</v>
      </c>
      <c r="I28" s="123">
        <f>+I25+I26+I27</f>
        <v>0</v>
      </c>
      <c r="J28" s="59">
        <f>+J25+J26+J27</f>
        <v>0</v>
      </c>
      <c r="K28" s="47" t="s">
        <v>299</v>
      </c>
      <c r="L28" s="47" t="s">
        <v>299</v>
      </c>
    </row>
    <row r="29" spans="2:12" s="61" customFormat="1" ht="13.2" x14ac:dyDescent="0.2">
      <c r="B29" s="234" t="s">
        <v>67</v>
      </c>
      <c r="C29" s="234"/>
      <c r="D29" s="234"/>
      <c r="E29" s="234"/>
      <c r="F29" s="234"/>
      <c r="G29" s="62">
        <f>+G18+G28</f>
        <v>0</v>
      </c>
      <c r="H29" s="124">
        <f>+H18+H28</f>
        <v>0</v>
      </c>
      <c r="I29" s="124">
        <f>+I18+I28</f>
        <v>0</v>
      </c>
      <c r="J29" s="62">
        <f>+J18+J28</f>
        <v>0</v>
      </c>
      <c r="K29" s="47" t="s">
        <v>299</v>
      </c>
      <c r="L29" s="47" t="s">
        <v>299</v>
      </c>
    </row>
    <row r="30" spans="2:12" s="61" customFormat="1" x14ac:dyDescent="0.2">
      <c r="G30" s="66"/>
      <c r="H30" s="67"/>
      <c r="I30" s="67"/>
      <c r="J30" s="66"/>
      <c r="K30" s="66"/>
      <c r="L30" s="66"/>
    </row>
    <row r="31" spans="2:12" s="61" customFormat="1" x14ac:dyDescent="0.2">
      <c r="G31" s="66"/>
      <c r="H31" s="67"/>
      <c r="I31" s="67"/>
      <c r="J31" s="66"/>
      <c r="K31" s="66"/>
      <c r="L31" s="66"/>
    </row>
    <row r="32" spans="2:12" s="149" customFormat="1" ht="15" x14ac:dyDescent="0.25">
      <c r="G32" s="150"/>
      <c r="H32" s="151"/>
      <c r="I32" s="151"/>
      <c r="J32" s="235"/>
      <c r="K32" s="235"/>
      <c r="L32" s="235"/>
    </row>
    <row r="33" spans="2:12" s="149" customFormat="1" ht="15" x14ac:dyDescent="0.25">
      <c r="G33" s="150"/>
      <c r="H33" s="151"/>
      <c r="I33" s="151"/>
      <c r="J33" s="150"/>
      <c r="K33" s="150"/>
      <c r="L33" s="150"/>
    </row>
    <row r="34" spans="2:12" s="149" customFormat="1" ht="15" x14ac:dyDescent="0.25">
      <c r="G34" s="150"/>
      <c r="H34" s="151"/>
      <c r="I34" s="151"/>
      <c r="J34" s="235"/>
      <c r="K34" s="235"/>
      <c r="L34" s="235"/>
    </row>
    <row r="35" spans="2:12" ht="13.8" x14ac:dyDescent="0.2">
      <c r="B35" s="48"/>
      <c r="C35" s="48"/>
      <c r="D35" s="48"/>
      <c r="E35" s="48"/>
      <c r="F35" s="48"/>
      <c r="G35" s="49"/>
      <c r="H35" s="50"/>
      <c r="I35" s="50"/>
      <c r="J35" s="49"/>
      <c r="K35" s="49"/>
      <c r="L35" s="49"/>
    </row>
  </sheetData>
  <mergeCells count="24">
    <mergeCell ref="B29:F29"/>
    <mergeCell ref="J32:L32"/>
    <mergeCell ref="J34:L34"/>
    <mergeCell ref="B25:F25"/>
    <mergeCell ref="B12:F12"/>
    <mergeCell ref="B13:F13"/>
    <mergeCell ref="B14:F14"/>
    <mergeCell ref="B15:F15"/>
    <mergeCell ref="B16:F16"/>
    <mergeCell ref="B18:F18"/>
    <mergeCell ref="B20:F20"/>
    <mergeCell ref="B21:F21"/>
    <mergeCell ref="B22:F22"/>
    <mergeCell ref="B23:F23"/>
    <mergeCell ref="B24:F24"/>
    <mergeCell ref="B26:F26"/>
    <mergeCell ref="B27:F27"/>
    <mergeCell ref="B28:F28"/>
    <mergeCell ref="B11:F11"/>
    <mergeCell ref="B3:L3"/>
    <mergeCell ref="B5:L5"/>
    <mergeCell ref="B7:L7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18C0-D374-4969-9F40-A0A5EDE35B9F}">
  <sheetPr codeName="Sheet9">
    <tabColor rgb="FF92D050"/>
  </sheetPr>
  <dimension ref="A1:O220"/>
  <sheetViews>
    <sheetView view="pageLayout" topLeftCell="A204" zoomScaleNormal="120" workbookViewId="0">
      <selection activeCell="A217" sqref="A217:XFD222"/>
    </sheetView>
  </sheetViews>
  <sheetFormatPr defaultColWidth="9.109375" defaultRowHeight="13.2" outlineLevelRow="1" x14ac:dyDescent="0.25"/>
  <cols>
    <col min="1" max="1" width="2" style="98" bestFit="1" customWidth="1"/>
    <col min="2" max="2" width="3" style="98" bestFit="1" customWidth="1"/>
    <col min="3" max="3" width="4" style="98" bestFit="1" customWidth="1"/>
    <col min="4" max="4" width="5" style="98" bestFit="1" customWidth="1"/>
    <col min="5" max="5" width="64.33203125" style="53" customWidth="1"/>
    <col min="6" max="6" width="29.88671875" style="55" customWidth="1"/>
    <col min="7" max="7" width="20.109375" style="56" customWidth="1"/>
    <col min="8" max="8" width="17.5546875" style="56" customWidth="1"/>
    <col min="9" max="9" width="27.5546875" style="56" customWidth="1"/>
    <col min="10" max="10" width="16.44140625" style="57" bestFit="1" customWidth="1"/>
    <col min="11" max="11" width="15.5546875" style="57" bestFit="1" customWidth="1"/>
    <col min="12" max="12" width="15.44140625" style="53" bestFit="1" customWidth="1"/>
    <col min="13" max="13" width="9.44140625" style="53" bestFit="1" customWidth="1"/>
    <col min="14" max="14" width="15.44140625" style="53" bestFit="1" customWidth="1"/>
    <col min="15" max="15" width="9.44140625" style="53" bestFit="1" customWidth="1"/>
    <col min="16" max="260" width="9.109375" style="53"/>
    <col min="261" max="261" width="64.33203125" style="53" customWidth="1"/>
    <col min="262" max="262" width="29.88671875" style="53" customWidth="1"/>
    <col min="263" max="263" width="20.109375" style="53" customWidth="1"/>
    <col min="264" max="264" width="17.5546875" style="53" bestFit="1" customWidth="1"/>
    <col min="265" max="265" width="27.5546875" style="53" customWidth="1"/>
    <col min="266" max="266" width="16.44140625" style="53" bestFit="1" customWidth="1"/>
    <col min="267" max="267" width="15.5546875" style="53" bestFit="1" customWidth="1"/>
    <col min="268" max="268" width="15.44140625" style="53" bestFit="1" customWidth="1"/>
    <col min="269" max="269" width="9.44140625" style="53" bestFit="1" customWidth="1"/>
    <col min="270" max="270" width="15.44140625" style="53" bestFit="1" customWidth="1"/>
    <col min="271" max="271" width="9.44140625" style="53" bestFit="1" customWidth="1"/>
    <col min="272" max="516" width="9.109375" style="53"/>
    <col min="517" max="517" width="64.33203125" style="53" customWidth="1"/>
    <col min="518" max="518" width="29.88671875" style="53" customWidth="1"/>
    <col min="519" max="519" width="20.109375" style="53" customWidth="1"/>
    <col min="520" max="520" width="17.5546875" style="53" bestFit="1" customWidth="1"/>
    <col min="521" max="521" width="27.5546875" style="53" customWidth="1"/>
    <col min="522" max="522" width="16.44140625" style="53" bestFit="1" customWidth="1"/>
    <col min="523" max="523" width="15.5546875" style="53" bestFit="1" customWidth="1"/>
    <col min="524" max="524" width="15.44140625" style="53" bestFit="1" customWidth="1"/>
    <col min="525" max="525" width="9.44140625" style="53" bestFit="1" customWidth="1"/>
    <col min="526" max="526" width="15.44140625" style="53" bestFit="1" customWidth="1"/>
    <col min="527" max="527" width="9.44140625" style="53" bestFit="1" customWidth="1"/>
    <col min="528" max="772" width="9.109375" style="53"/>
    <col min="773" max="773" width="64.33203125" style="53" customWidth="1"/>
    <col min="774" max="774" width="29.88671875" style="53" customWidth="1"/>
    <col min="775" max="775" width="20.109375" style="53" customWidth="1"/>
    <col min="776" max="776" width="17.5546875" style="53" bestFit="1" customWidth="1"/>
    <col min="777" max="777" width="27.5546875" style="53" customWidth="1"/>
    <col min="778" max="778" width="16.44140625" style="53" bestFit="1" customWidth="1"/>
    <col min="779" max="779" width="15.5546875" style="53" bestFit="1" customWidth="1"/>
    <col min="780" max="780" width="15.44140625" style="53" bestFit="1" customWidth="1"/>
    <col min="781" max="781" width="9.44140625" style="53" bestFit="1" customWidth="1"/>
    <col min="782" max="782" width="15.44140625" style="53" bestFit="1" customWidth="1"/>
    <col min="783" max="783" width="9.44140625" style="53" bestFit="1" customWidth="1"/>
    <col min="784" max="1028" width="9.109375" style="53"/>
    <col min="1029" max="1029" width="64.33203125" style="53" customWidth="1"/>
    <col min="1030" max="1030" width="29.88671875" style="53" customWidth="1"/>
    <col min="1031" max="1031" width="20.109375" style="53" customWidth="1"/>
    <col min="1032" max="1032" width="17.5546875" style="53" bestFit="1" customWidth="1"/>
    <col min="1033" max="1033" width="27.5546875" style="53" customWidth="1"/>
    <col min="1034" max="1034" width="16.44140625" style="53" bestFit="1" customWidth="1"/>
    <col min="1035" max="1035" width="15.5546875" style="53" bestFit="1" customWidth="1"/>
    <col min="1036" max="1036" width="15.44140625" style="53" bestFit="1" customWidth="1"/>
    <col min="1037" max="1037" width="9.44140625" style="53" bestFit="1" customWidth="1"/>
    <col min="1038" max="1038" width="15.44140625" style="53" bestFit="1" customWidth="1"/>
    <col min="1039" max="1039" width="9.44140625" style="53" bestFit="1" customWidth="1"/>
    <col min="1040" max="1284" width="9.109375" style="53"/>
    <col min="1285" max="1285" width="64.33203125" style="53" customWidth="1"/>
    <col min="1286" max="1286" width="29.88671875" style="53" customWidth="1"/>
    <col min="1287" max="1287" width="20.109375" style="53" customWidth="1"/>
    <col min="1288" max="1288" width="17.5546875" style="53" bestFit="1" customWidth="1"/>
    <col min="1289" max="1289" width="27.5546875" style="53" customWidth="1"/>
    <col min="1290" max="1290" width="16.44140625" style="53" bestFit="1" customWidth="1"/>
    <col min="1291" max="1291" width="15.5546875" style="53" bestFit="1" customWidth="1"/>
    <col min="1292" max="1292" width="15.44140625" style="53" bestFit="1" customWidth="1"/>
    <col min="1293" max="1293" width="9.44140625" style="53" bestFit="1" customWidth="1"/>
    <col min="1294" max="1294" width="15.44140625" style="53" bestFit="1" customWidth="1"/>
    <col min="1295" max="1295" width="9.44140625" style="53" bestFit="1" customWidth="1"/>
    <col min="1296" max="1540" width="9.109375" style="53"/>
    <col min="1541" max="1541" width="64.33203125" style="53" customWidth="1"/>
    <col min="1542" max="1542" width="29.88671875" style="53" customWidth="1"/>
    <col min="1543" max="1543" width="20.109375" style="53" customWidth="1"/>
    <col min="1544" max="1544" width="17.5546875" style="53" bestFit="1" customWidth="1"/>
    <col min="1545" max="1545" width="27.5546875" style="53" customWidth="1"/>
    <col min="1546" max="1546" width="16.44140625" style="53" bestFit="1" customWidth="1"/>
    <col min="1547" max="1547" width="15.5546875" style="53" bestFit="1" customWidth="1"/>
    <col min="1548" max="1548" width="15.44140625" style="53" bestFit="1" customWidth="1"/>
    <col min="1549" max="1549" width="9.44140625" style="53" bestFit="1" customWidth="1"/>
    <col min="1550" max="1550" width="15.44140625" style="53" bestFit="1" customWidth="1"/>
    <col min="1551" max="1551" width="9.44140625" style="53" bestFit="1" customWidth="1"/>
    <col min="1552" max="1796" width="9.109375" style="53"/>
    <col min="1797" max="1797" width="64.33203125" style="53" customWidth="1"/>
    <col min="1798" max="1798" width="29.88671875" style="53" customWidth="1"/>
    <col min="1799" max="1799" width="20.109375" style="53" customWidth="1"/>
    <col min="1800" max="1800" width="17.5546875" style="53" bestFit="1" customWidth="1"/>
    <col min="1801" max="1801" width="27.5546875" style="53" customWidth="1"/>
    <col min="1802" max="1802" width="16.44140625" style="53" bestFit="1" customWidth="1"/>
    <col min="1803" max="1803" width="15.5546875" style="53" bestFit="1" customWidth="1"/>
    <col min="1804" max="1804" width="15.44140625" style="53" bestFit="1" customWidth="1"/>
    <col min="1805" max="1805" width="9.44140625" style="53" bestFit="1" customWidth="1"/>
    <col min="1806" max="1806" width="15.44140625" style="53" bestFit="1" customWidth="1"/>
    <col min="1807" max="1807" width="9.44140625" style="53" bestFit="1" customWidth="1"/>
    <col min="1808" max="2052" width="9.109375" style="53"/>
    <col min="2053" max="2053" width="64.33203125" style="53" customWidth="1"/>
    <col min="2054" max="2054" width="29.88671875" style="53" customWidth="1"/>
    <col min="2055" max="2055" width="20.109375" style="53" customWidth="1"/>
    <col min="2056" max="2056" width="17.5546875" style="53" bestFit="1" customWidth="1"/>
    <col min="2057" max="2057" width="27.5546875" style="53" customWidth="1"/>
    <col min="2058" max="2058" width="16.44140625" style="53" bestFit="1" customWidth="1"/>
    <col min="2059" max="2059" width="15.5546875" style="53" bestFit="1" customWidth="1"/>
    <col min="2060" max="2060" width="15.44140625" style="53" bestFit="1" customWidth="1"/>
    <col min="2061" max="2061" width="9.44140625" style="53" bestFit="1" customWidth="1"/>
    <col min="2062" max="2062" width="15.44140625" style="53" bestFit="1" customWidth="1"/>
    <col min="2063" max="2063" width="9.44140625" style="53" bestFit="1" customWidth="1"/>
    <col min="2064" max="2308" width="9.109375" style="53"/>
    <col min="2309" max="2309" width="64.33203125" style="53" customWidth="1"/>
    <col min="2310" max="2310" width="29.88671875" style="53" customWidth="1"/>
    <col min="2311" max="2311" width="20.109375" style="53" customWidth="1"/>
    <col min="2312" max="2312" width="17.5546875" style="53" bestFit="1" customWidth="1"/>
    <col min="2313" max="2313" width="27.5546875" style="53" customWidth="1"/>
    <col min="2314" max="2314" width="16.44140625" style="53" bestFit="1" customWidth="1"/>
    <col min="2315" max="2315" width="15.5546875" style="53" bestFit="1" customWidth="1"/>
    <col min="2316" max="2316" width="15.44140625" style="53" bestFit="1" customWidth="1"/>
    <col min="2317" max="2317" width="9.44140625" style="53" bestFit="1" customWidth="1"/>
    <col min="2318" max="2318" width="15.44140625" style="53" bestFit="1" customWidth="1"/>
    <col min="2319" max="2319" width="9.44140625" style="53" bestFit="1" customWidth="1"/>
    <col min="2320" max="2564" width="9.109375" style="53"/>
    <col min="2565" max="2565" width="64.33203125" style="53" customWidth="1"/>
    <col min="2566" max="2566" width="29.88671875" style="53" customWidth="1"/>
    <col min="2567" max="2567" width="20.109375" style="53" customWidth="1"/>
    <col min="2568" max="2568" width="17.5546875" style="53" bestFit="1" customWidth="1"/>
    <col min="2569" max="2569" width="27.5546875" style="53" customWidth="1"/>
    <col min="2570" max="2570" width="16.44140625" style="53" bestFit="1" customWidth="1"/>
    <col min="2571" max="2571" width="15.5546875" style="53" bestFit="1" customWidth="1"/>
    <col min="2572" max="2572" width="15.44140625" style="53" bestFit="1" customWidth="1"/>
    <col min="2573" max="2573" width="9.44140625" style="53" bestFit="1" customWidth="1"/>
    <col min="2574" max="2574" width="15.44140625" style="53" bestFit="1" customWidth="1"/>
    <col min="2575" max="2575" width="9.44140625" style="53" bestFit="1" customWidth="1"/>
    <col min="2576" max="2820" width="9.109375" style="53"/>
    <col min="2821" max="2821" width="64.33203125" style="53" customWidth="1"/>
    <col min="2822" max="2822" width="29.88671875" style="53" customWidth="1"/>
    <col min="2823" max="2823" width="20.109375" style="53" customWidth="1"/>
    <col min="2824" max="2824" width="17.5546875" style="53" bestFit="1" customWidth="1"/>
    <col min="2825" max="2825" width="27.5546875" style="53" customWidth="1"/>
    <col min="2826" max="2826" width="16.44140625" style="53" bestFit="1" customWidth="1"/>
    <col min="2827" max="2827" width="15.5546875" style="53" bestFit="1" customWidth="1"/>
    <col min="2828" max="2828" width="15.44140625" style="53" bestFit="1" customWidth="1"/>
    <col min="2829" max="2829" width="9.44140625" style="53" bestFit="1" customWidth="1"/>
    <col min="2830" max="2830" width="15.44140625" style="53" bestFit="1" customWidth="1"/>
    <col min="2831" max="2831" width="9.44140625" style="53" bestFit="1" customWidth="1"/>
    <col min="2832" max="3076" width="9.109375" style="53"/>
    <col min="3077" max="3077" width="64.33203125" style="53" customWidth="1"/>
    <col min="3078" max="3078" width="29.88671875" style="53" customWidth="1"/>
    <col min="3079" max="3079" width="20.109375" style="53" customWidth="1"/>
    <col min="3080" max="3080" width="17.5546875" style="53" bestFit="1" customWidth="1"/>
    <col min="3081" max="3081" width="27.5546875" style="53" customWidth="1"/>
    <col min="3082" max="3082" width="16.44140625" style="53" bestFit="1" customWidth="1"/>
    <col min="3083" max="3083" width="15.5546875" style="53" bestFit="1" customWidth="1"/>
    <col min="3084" max="3084" width="15.44140625" style="53" bestFit="1" customWidth="1"/>
    <col min="3085" max="3085" width="9.44140625" style="53" bestFit="1" customWidth="1"/>
    <col min="3086" max="3086" width="15.44140625" style="53" bestFit="1" customWidth="1"/>
    <col min="3087" max="3087" width="9.44140625" style="53" bestFit="1" customWidth="1"/>
    <col min="3088" max="3332" width="9.109375" style="53"/>
    <col min="3333" max="3333" width="64.33203125" style="53" customWidth="1"/>
    <col min="3334" max="3334" width="29.88671875" style="53" customWidth="1"/>
    <col min="3335" max="3335" width="20.109375" style="53" customWidth="1"/>
    <col min="3336" max="3336" width="17.5546875" style="53" bestFit="1" customWidth="1"/>
    <col min="3337" max="3337" width="27.5546875" style="53" customWidth="1"/>
    <col min="3338" max="3338" width="16.44140625" style="53" bestFit="1" customWidth="1"/>
    <col min="3339" max="3339" width="15.5546875" style="53" bestFit="1" customWidth="1"/>
    <col min="3340" max="3340" width="15.44140625" style="53" bestFit="1" customWidth="1"/>
    <col min="3341" max="3341" width="9.44140625" style="53" bestFit="1" customWidth="1"/>
    <col min="3342" max="3342" width="15.44140625" style="53" bestFit="1" customWidth="1"/>
    <col min="3343" max="3343" width="9.44140625" style="53" bestFit="1" customWidth="1"/>
    <col min="3344" max="3588" width="9.109375" style="53"/>
    <col min="3589" max="3589" width="64.33203125" style="53" customWidth="1"/>
    <col min="3590" max="3590" width="29.88671875" style="53" customWidth="1"/>
    <col min="3591" max="3591" width="20.109375" style="53" customWidth="1"/>
    <col min="3592" max="3592" width="17.5546875" style="53" bestFit="1" customWidth="1"/>
    <col min="3593" max="3593" width="27.5546875" style="53" customWidth="1"/>
    <col min="3594" max="3594" width="16.44140625" style="53" bestFit="1" customWidth="1"/>
    <col min="3595" max="3595" width="15.5546875" style="53" bestFit="1" customWidth="1"/>
    <col min="3596" max="3596" width="15.44140625" style="53" bestFit="1" customWidth="1"/>
    <col min="3597" max="3597" width="9.44140625" style="53" bestFit="1" customWidth="1"/>
    <col min="3598" max="3598" width="15.44140625" style="53" bestFit="1" customWidth="1"/>
    <col min="3599" max="3599" width="9.44140625" style="53" bestFit="1" customWidth="1"/>
    <col min="3600" max="3844" width="9.109375" style="53"/>
    <col min="3845" max="3845" width="64.33203125" style="53" customWidth="1"/>
    <col min="3846" max="3846" width="29.88671875" style="53" customWidth="1"/>
    <col min="3847" max="3847" width="20.109375" style="53" customWidth="1"/>
    <col min="3848" max="3848" width="17.5546875" style="53" bestFit="1" customWidth="1"/>
    <col min="3849" max="3849" width="27.5546875" style="53" customWidth="1"/>
    <col min="3850" max="3850" width="16.44140625" style="53" bestFit="1" customWidth="1"/>
    <col min="3851" max="3851" width="15.5546875" style="53" bestFit="1" customWidth="1"/>
    <col min="3852" max="3852" width="15.44140625" style="53" bestFit="1" customWidth="1"/>
    <col min="3853" max="3853" width="9.44140625" style="53" bestFit="1" customWidth="1"/>
    <col min="3854" max="3854" width="15.44140625" style="53" bestFit="1" customWidth="1"/>
    <col min="3855" max="3855" width="9.44140625" style="53" bestFit="1" customWidth="1"/>
    <col min="3856" max="4100" width="9.109375" style="53"/>
    <col min="4101" max="4101" width="64.33203125" style="53" customWidth="1"/>
    <col min="4102" max="4102" width="29.88671875" style="53" customWidth="1"/>
    <col min="4103" max="4103" width="20.109375" style="53" customWidth="1"/>
    <col min="4104" max="4104" width="17.5546875" style="53" bestFit="1" customWidth="1"/>
    <col min="4105" max="4105" width="27.5546875" style="53" customWidth="1"/>
    <col min="4106" max="4106" width="16.44140625" style="53" bestFit="1" customWidth="1"/>
    <col min="4107" max="4107" width="15.5546875" style="53" bestFit="1" customWidth="1"/>
    <col min="4108" max="4108" width="15.44140625" style="53" bestFit="1" customWidth="1"/>
    <col min="4109" max="4109" width="9.44140625" style="53" bestFit="1" customWidth="1"/>
    <col min="4110" max="4110" width="15.44140625" style="53" bestFit="1" customWidth="1"/>
    <col min="4111" max="4111" width="9.44140625" style="53" bestFit="1" customWidth="1"/>
    <col min="4112" max="4356" width="9.109375" style="53"/>
    <col min="4357" max="4357" width="64.33203125" style="53" customWidth="1"/>
    <col min="4358" max="4358" width="29.88671875" style="53" customWidth="1"/>
    <col min="4359" max="4359" width="20.109375" style="53" customWidth="1"/>
    <col min="4360" max="4360" width="17.5546875" style="53" bestFit="1" customWidth="1"/>
    <col min="4361" max="4361" width="27.5546875" style="53" customWidth="1"/>
    <col min="4362" max="4362" width="16.44140625" style="53" bestFit="1" customWidth="1"/>
    <col min="4363" max="4363" width="15.5546875" style="53" bestFit="1" customWidth="1"/>
    <col min="4364" max="4364" width="15.44140625" style="53" bestFit="1" customWidth="1"/>
    <col min="4365" max="4365" width="9.44140625" style="53" bestFit="1" customWidth="1"/>
    <col min="4366" max="4366" width="15.44140625" style="53" bestFit="1" customWidth="1"/>
    <col min="4367" max="4367" width="9.44140625" style="53" bestFit="1" customWidth="1"/>
    <col min="4368" max="4612" width="9.109375" style="53"/>
    <col min="4613" max="4613" width="64.33203125" style="53" customWidth="1"/>
    <col min="4614" max="4614" width="29.88671875" style="53" customWidth="1"/>
    <col min="4615" max="4615" width="20.109375" style="53" customWidth="1"/>
    <col min="4616" max="4616" width="17.5546875" style="53" bestFit="1" customWidth="1"/>
    <col min="4617" max="4617" width="27.5546875" style="53" customWidth="1"/>
    <col min="4618" max="4618" width="16.44140625" style="53" bestFit="1" customWidth="1"/>
    <col min="4619" max="4619" width="15.5546875" style="53" bestFit="1" customWidth="1"/>
    <col min="4620" max="4620" width="15.44140625" style="53" bestFit="1" customWidth="1"/>
    <col min="4621" max="4621" width="9.44140625" style="53" bestFit="1" customWidth="1"/>
    <col min="4622" max="4622" width="15.44140625" style="53" bestFit="1" customWidth="1"/>
    <col min="4623" max="4623" width="9.44140625" style="53" bestFit="1" customWidth="1"/>
    <col min="4624" max="4868" width="9.109375" style="53"/>
    <col min="4869" max="4869" width="64.33203125" style="53" customWidth="1"/>
    <col min="4870" max="4870" width="29.88671875" style="53" customWidth="1"/>
    <col min="4871" max="4871" width="20.109375" style="53" customWidth="1"/>
    <col min="4872" max="4872" width="17.5546875" style="53" bestFit="1" customWidth="1"/>
    <col min="4873" max="4873" width="27.5546875" style="53" customWidth="1"/>
    <col min="4874" max="4874" width="16.44140625" style="53" bestFit="1" customWidth="1"/>
    <col min="4875" max="4875" width="15.5546875" style="53" bestFit="1" customWidth="1"/>
    <col min="4876" max="4876" width="15.44140625" style="53" bestFit="1" customWidth="1"/>
    <col min="4877" max="4877" width="9.44140625" style="53" bestFit="1" customWidth="1"/>
    <col min="4878" max="4878" width="15.44140625" style="53" bestFit="1" customWidth="1"/>
    <col min="4879" max="4879" width="9.44140625" style="53" bestFit="1" customWidth="1"/>
    <col min="4880" max="5124" width="9.109375" style="53"/>
    <col min="5125" max="5125" width="64.33203125" style="53" customWidth="1"/>
    <col min="5126" max="5126" width="29.88671875" style="53" customWidth="1"/>
    <col min="5127" max="5127" width="20.109375" style="53" customWidth="1"/>
    <col min="5128" max="5128" width="17.5546875" style="53" bestFit="1" customWidth="1"/>
    <col min="5129" max="5129" width="27.5546875" style="53" customWidth="1"/>
    <col min="5130" max="5130" width="16.44140625" style="53" bestFit="1" customWidth="1"/>
    <col min="5131" max="5131" width="15.5546875" style="53" bestFit="1" customWidth="1"/>
    <col min="5132" max="5132" width="15.44140625" style="53" bestFit="1" customWidth="1"/>
    <col min="5133" max="5133" width="9.44140625" style="53" bestFit="1" customWidth="1"/>
    <col min="5134" max="5134" width="15.44140625" style="53" bestFit="1" customWidth="1"/>
    <col min="5135" max="5135" width="9.44140625" style="53" bestFit="1" customWidth="1"/>
    <col min="5136" max="5380" width="9.109375" style="53"/>
    <col min="5381" max="5381" width="64.33203125" style="53" customWidth="1"/>
    <col min="5382" max="5382" width="29.88671875" style="53" customWidth="1"/>
    <col min="5383" max="5383" width="20.109375" style="53" customWidth="1"/>
    <col min="5384" max="5384" width="17.5546875" style="53" bestFit="1" customWidth="1"/>
    <col min="5385" max="5385" width="27.5546875" style="53" customWidth="1"/>
    <col min="5386" max="5386" width="16.44140625" style="53" bestFit="1" customWidth="1"/>
    <col min="5387" max="5387" width="15.5546875" style="53" bestFit="1" customWidth="1"/>
    <col min="5388" max="5388" width="15.44140625" style="53" bestFit="1" customWidth="1"/>
    <col min="5389" max="5389" width="9.44140625" style="53" bestFit="1" customWidth="1"/>
    <col min="5390" max="5390" width="15.44140625" style="53" bestFit="1" customWidth="1"/>
    <col min="5391" max="5391" width="9.44140625" style="53" bestFit="1" customWidth="1"/>
    <col min="5392" max="5636" width="9.109375" style="53"/>
    <col min="5637" max="5637" width="64.33203125" style="53" customWidth="1"/>
    <col min="5638" max="5638" width="29.88671875" style="53" customWidth="1"/>
    <col min="5639" max="5639" width="20.109375" style="53" customWidth="1"/>
    <col min="5640" max="5640" width="17.5546875" style="53" bestFit="1" customWidth="1"/>
    <col min="5641" max="5641" width="27.5546875" style="53" customWidth="1"/>
    <col min="5642" max="5642" width="16.44140625" style="53" bestFit="1" customWidth="1"/>
    <col min="5643" max="5643" width="15.5546875" style="53" bestFit="1" customWidth="1"/>
    <col min="5644" max="5644" width="15.44140625" style="53" bestFit="1" customWidth="1"/>
    <col min="5645" max="5645" width="9.44140625" style="53" bestFit="1" customWidth="1"/>
    <col min="5646" max="5646" width="15.44140625" style="53" bestFit="1" customWidth="1"/>
    <col min="5647" max="5647" width="9.44140625" style="53" bestFit="1" customWidth="1"/>
    <col min="5648" max="5892" width="9.109375" style="53"/>
    <col min="5893" max="5893" width="64.33203125" style="53" customWidth="1"/>
    <col min="5894" max="5894" width="29.88671875" style="53" customWidth="1"/>
    <col min="5895" max="5895" width="20.109375" style="53" customWidth="1"/>
    <col min="5896" max="5896" width="17.5546875" style="53" bestFit="1" customWidth="1"/>
    <col min="5897" max="5897" width="27.5546875" style="53" customWidth="1"/>
    <col min="5898" max="5898" width="16.44140625" style="53" bestFit="1" customWidth="1"/>
    <col min="5899" max="5899" width="15.5546875" style="53" bestFit="1" customWidth="1"/>
    <col min="5900" max="5900" width="15.44140625" style="53" bestFit="1" customWidth="1"/>
    <col min="5901" max="5901" width="9.44140625" style="53" bestFit="1" customWidth="1"/>
    <col min="5902" max="5902" width="15.44140625" style="53" bestFit="1" customWidth="1"/>
    <col min="5903" max="5903" width="9.44140625" style="53" bestFit="1" customWidth="1"/>
    <col min="5904" max="6148" width="9.109375" style="53"/>
    <col min="6149" max="6149" width="64.33203125" style="53" customWidth="1"/>
    <col min="6150" max="6150" width="29.88671875" style="53" customWidth="1"/>
    <col min="6151" max="6151" width="20.109375" style="53" customWidth="1"/>
    <col min="6152" max="6152" width="17.5546875" style="53" bestFit="1" customWidth="1"/>
    <col min="6153" max="6153" width="27.5546875" style="53" customWidth="1"/>
    <col min="6154" max="6154" width="16.44140625" style="53" bestFit="1" customWidth="1"/>
    <col min="6155" max="6155" width="15.5546875" style="53" bestFit="1" customWidth="1"/>
    <col min="6156" max="6156" width="15.44140625" style="53" bestFit="1" customWidth="1"/>
    <col min="6157" max="6157" width="9.44140625" style="53" bestFit="1" customWidth="1"/>
    <col min="6158" max="6158" width="15.44140625" style="53" bestFit="1" customWidth="1"/>
    <col min="6159" max="6159" width="9.44140625" style="53" bestFit="1" customWidth="1"/>
    <col min="6160" max="6404" width="9.109375" style="53"/>
    <col min="6405" max="6405" width="64.33203125" style="53" customWidth="1"/>
    <col min="6406" max="6406" width="29.88671875" style="53" customWidth="1"/>
    <col min="6407" max="6407" width="20.109375" style="53" customWidth="1"/>
    <col min="6408" max="6408" width="17.5546875" style="53" bestFit="1" customWidth="1"/>
    <col min="6409" max="6409" width="27.5546875" style="53" customWidth="1"/>
    <col min="6410" max="6410" width="16.44140625" style="53" bestFit="1" customWidth="1"/>
    <col min="6411" max="6411" width="15.5546875" style="53" bestFit="1" customWidth="1"/>
    <col min="6412" max="6412" width="15.44140625" style="53" bestFit="1" customWidth="1"/>
    <col min="6413" max="6413" width="9.44140625" style="53" bestFit="1" customWidth="1"/>
    <col min="6414" max="6414" width="15.44140625" style="53" bestFit="1" customWidth="1"/>
    <col min="6415" max="6415" width="9.44140625" style="53" bestFit="1" customWidth="1"/>
    <col min="6416" max="6660" width="9.109375" style="53"/>
    <col min="6661" max="6661" width="64.33203125" style="53" customWidth="1"/>
    <col min="6662" max="6662" width="29.88671875" style="53" customWidth="1"/>
    <col min="6663" max="6663" width="20.109375" style="53" customWidth="1"/>
    <col min="6664" max="6664" width="17.5546875" style="53" bestFit="1" customWidth="1"/>
    <col min="6665" max="6665" width="27.5546875" style="53" customWidth="1"/>
    <col min="6666" max="6666" width="16.44140625" style="53" bestFit="1" customWidth="1"/>
    <col min="6667" max="6667" width="15.5546875" style="53" bestFit="1" customWidth="1"/>
    <col min="6668" max="6668" width="15.44140625" style="53" bestFit="1" customWidth="1"/>
    <col min="6669" max="6669" width="9.44140625" style="53" bestFit="1" customWidth="1"/>
    <col min="6670" max="6670" width="15.44140625" style="53" bestFit="1" customWidth="1"/>
    <col min="6671" max="6671" width="9.44140625" style="53" bestFit="1" customWidth="1"/>
    <col min="6672" max="6916" width="9.109375" style="53"/>
    <col min="6917" max="6917" width="64.33203125" style="53" customWidth="1"/>
    <col min="6918" max="6918" width="29.88671875" style="53" customWidth="1"/>
    <col min="6919" max="6919" width="20.109375" style="53" customWidth="1"/>
    <col min="6920" max="6920" width="17.5546875" style="53" bestFit="1" customWidth="1"/>
    <col min="6921" max="6921" width="27.5546875" style="53" customWidth="1"/>
    <col min="6922" max="6922" width="16.44140625" style="53" bestFit="1" customWidth="1"/>
    <col min="6923" max="6923" width="15.5546875" style="53" bestFit="1" customWidth="1"/>
    <col min="6924" max="6924" width="15.44140625" style="53" bestFit="1" customWidth="1"/>
    <col min="6925" max="6925" width="9.44140625" style="53" bestFit="1" customWidth="1"/>
    <col min="6926" max="6926" width="15.44140625" style="53" bestFit="1" customWidth="1"/>
    <col min="6927" max="6927" width="9.44140625" style="53" bestFit="1" customWidth="1"/>
    <col min="6928" max="7172" width="9.109375" style="53"/>
    <col min="7173" max="7173" width="64.33203125" style="53" customWidth="1"/>
    <col min="7174" max="7174" width="29.88671875" style="53" customWidth="1"/>
    <col min="7175" max="7175" width="20.109375" style="53" customWidth="1"/>
    <col min="7176" max="7176" width="17.5546875" style="53" bestFit="1" customWidth="1"/>
    <col min="7177" max="7177" width="27.5546875" style="53" customWidth="1"/>
    <col min="7178" max="7178" width="16.44140625" style="53" bestFit="1" customWidth="1"/>
    <col min="7179" max="7179" width="15.5546875" style="53" bestFit="1" customWidth="1"/>
    <col min="7180" max="7180" width="15.44140625" style="53" bestFit="1" customWidth="1"/>
    <col min="7181" max="7181" width="9.44140625" style="53" bestFit="1" customWidth="1"/>
    <col min="7182" max="7182" width="15.44140625" style="53" bestFit="1" customWidth="1"/>
    <col min="7183" max="7183" width="9.44140625" style="53" bestFit="1" customWidth="1"/>
    <col min="7184" max="7428" width="9.109375" style="53"/>
    <col min="7429" max="7429" width="64.33203125" style="53" customWidth="1"/>
    <col min="7430" max="7430" width="29.88671875" style="53" customWidth="1"/>
    <col min="7431" max="7431" width="20.109375" style="53" customWidth="1"/>
    <col min="7432" max="7432" width="17.5546875" style="53" bestFit="1" customWidth="1"/>
    <col min="7433" max="7433" width="27.5546875" style="53" customWidth="1"/>
    <col min="7434" max="7434" width="16.44140625" style="53" bestFit="1" customWidth="1"/>
    <col min="7435" max="7435" width="15.5546875" style="53" bestFit="1" customWidth="1"/>
    <col min="7436" max="7436" width="15.44140625" style="53" bestFit="1" customWidth="1"/>
    <col min="7437" max="7437" width="9.44140625" style="53" bestFit="1" customWidth="1"/>
    <col min="7438" max="7438" width="15.44140625" style="53" bestFit="1" customWidth="1"/>
    <col min="7439" max="7439" width="9.44140625" style="53" bestFit="1" customWidth="1"/>
    <col min="7440" max="7684" width="9.109375" style="53"/>
    <col min="7685" max="7685" width="64.33203125" style="53" customWidth="1"/>
    <col min="7686" max="7686" width="29.88671875" style="53" customWidth="1"/>
    <col min="7687" max="7687" width="20.109375" style="53" customWidth="1"/>
    <col min="7688" max="7688" width="17.5546875" style="53" bestFit="1" customWidth="1"/>
    <col min="7689" max="7689" width="27.5546875" style="53" customWidth="1"/>
    <col min="7690" max="7690" width="16.44140625" style="53" bestFit="1" customWidth="1"/>
    <col min="7691" max="7691" width="15.5546875" style="53" bestFit="1" customWidth="1"/>
    <col min="7692" max="7692" width="15.44140625" style="53" bestFit="1" customWidth="1"/>
    <col min="7693" max="7693" width="9.44140625" style="53" bestFit="1" customWidth="1"/>
    <col min="7694" max="7694" width="15.44140625" style="53" bestFit="1" customWidth="1"/>
    <col min="7695" max="7695" width="9.44140625" style="53" bestFit="1" customWidth="1"/>
    <col min="7696" max="7940" width="9.109375" style="53"/>
    <col min="7941" max="7941" width="64.33203125" style="53" customWidth="1"/>
    <col min="7942" max="7942" width="29.88671875" style="53" customWidth="1"/>
    <col min="7943" max="7943" width="20.109375" style="53" customWidth="1"/>
    <col min="7944" max="7944" width="17.5546875" style="53" bestFit="1" customWidth="1"/>
    <col min="7945" max="7945" width="27.5546875" style="53" customWidth="1"/>
    <col min="7946" max="7946" width="16.44140625" style="53" bestFit="1" customWidth="1"/>
    <col min="7947" max="7947" width="15.5546875" style="53" bestFit="1" customWidth="1"/>
    <col min="7948" max="7948" width="15.44140625" style="53" bestFit="1" customWidth="1"/>
    <col min="7949" max="7949" width="9.44140625" style="53" bestFit="1" customWidth="1"/>
    <col min="7950" max="7950" width="15.44140625" style="53" bestFit="1" customWidth="1"/>
    <col min="7951" max="7951" width="9.44140625" style="53" bestFit="1" customWidth="1"/>
    <col min="7952" max="8196" width="9.109375" style="53"/>
    <col min="8197" max="8197" width="64.33203125" style="53" customWidth="1"/>
    <col min="8198" max="8198" width="29.88671875" style="53" customWidth="1"/>
    <col min="8199" max="8199" width="20.109375" style="53" customWidth="1"/>
    <col min="8200" max="8200" width="17.5546875" style="53" bestFit="1" customWidth="1"/>
    <col min="8201" max="8201" width="27.5546875" style="53" customWidth="1"/>
    <col min="8202" max="8202" width="16.44140625" style="53" bestFit="1" customWidth="1"/>
    <col min="8203" max="8203" width="15.5546875" style="53" bestFit="1" customWidth="1"/>
    <col min="8204" max="8204" width="15.44140625" style="53" bestFit="1" customWidth="1"/>
    <col min="8205" max="8205" width="9.44140625" style="53" bestFit="1" customWidth="1"/>
    <col min="8206" max="8206" width="15.44140625" style="53" bestFit="1" customWidth="1"/>
    <col min="8207" max="8207" width="9.44140625" style="53" bestFit="1" customWidth="1"/>
    <col min="8208" max="8452" width="9.109375" style="53"/>
    <col min="8453" max="8453" width="64.33203125" style="53" customWidth="1"/>
    <col min="8454" max="8454" width="29.88671875" style="53" customWidth="1"/>
    <col min="8455" max="8455" width="20.109375" style="53" customWidth="1"/>
    <col min="8456" max="8456" width="17.5546875" style="53" bestFit="1" customWidth="1"/>
    <col min="8457" max="8457" width="27.5546875" style="53" customWidth="1"/>
    <col min="8458" max="8458" width="16.44140625" style="53" bestFit="1" customWidth="1"/>
    <col min="8459" max="8459" width="15.5546875" style="53" bestFit="1" customWidth="1"/>
    <col min="8460" max="8460" width="15.44140625" style="53" bestFit="1" customWidth="1"/>
    <col min="8461" max="8461" width="9.44140625" style="53" bestFit="1" customWidth="1"/>
    <col min="8462" max="8462" width="15.44140625" style="53" bestFit="1" customWidth="1"/>
    <col min="8463" max="8463" width="9.44140625" style="53" bestFit="1" customWidth="1"/>
    <col min="8464" max="8708" width="9.109375" style="53"/>
    <col min="8709" max="8709" width="64.33203125" style="53" customWidth="1"/>
    <col min="8710" max="8710" width="29.88671875" style="53" customWidth="1"/>
    <col min="8711" max="8711" width="20.109375" style="53" customWidth="1"/>
    <col min="8712" max="8712" width="17.5546875" style="53" bestFit="1" customWidth="1"/>
    <col min="8713" max="8713" width="27.5546875" style="53" customWidth="1"/>
    <col min="8714" max="8714" width="16.44140625" style="53" bestFit="1" customWidth="1"/>
    <col min="8715" max="8715" width="15.5546875" style="53" bestFit="1" customWidth="1"/>
    <col min="8716" max="8716" width="15.44140625" style="53" bestFit="1" customWidth="1"/>
    <col min="8717" max="8717" width="9.44140625" style="53" bestFit="1" customWidth="1"/>
    <col min="8718" max="8718" width="15.44140625" style="53" bestFit="1" customWidth="1"/>
    <col min="8719" max="8719" width="9.44140625" style="53" bestFit="1" customWidth="1"/>
    <col min="8720" max="8964" width="9.109375" style="53"/>
    <col min="8965" max="8965" width="64.33203125" style="53" customWidth="1"/>
    <col min="8966" max="8966" width="29.88671875" style="53" customWidth="1"/>
    <col min="8967" max="8967" width="20.109375" style="53" customWidth="1"/>
    <col min="8968" max="8968" width="17.5546875" style="53" bestFit="1" customWidth="1"/>
    <col min="8969" max="8969" width="27.5546875" style="53" customWidth="1"/>
    <col min="8970" max="8970" width="16.44140625" style="53" bestFit="1" customWidth="1"/>
    <col min="8971" max="8971" width="15.5546875" style="53" bestFit="1" customWidth="1"/>
    <col min="8972" max="8972" width="15.44140625" style="53" bestFit="1" customWidth="1"/>
    <col min="8973" max="8973" width="9.44140625" style="53" bestFit="1" customWidth="1"/>
    <col min="8974" max="8974" width="15.44140625" style="53" bestFit="1" customWidth="1"/>
    <col min="8975" max="8975" width="9.44140625" style="53" bestFit="1" customWidth="1"/>
    <col min="8976" max="9220" width="9.109375" style="53"/>
    <col min="9221" max="9221" width="64.33203125" style="53" customWidth="1"/>
    <col min="9222" max="9222" width="29.88671875" style="53" customWidth="1"/>
    <col min="9223" max="9223" width="20.109375" style="53" customWidth="1"/>
    <col min="9224" max="9224" width="17.5546875" style="53" bestFit="1" customWidth="1"/>
    <col min="9225" max="9225" width="27.5546875" style="53" customWidth="1"/>
    <col min="9226" max="9226" width="16.44140625" style="53" bestFit="1" customWidth="1"/>
    <col min="9227" max="9227" width="15.5546875" style="53" bestFit="1" customWidth="1"/>
    <col min="9228" max="9228" width="15.44140625" style="53" bestFit="1" customWidth="1"/>
    <col min="9229" max="9229" width="9.44140625" style="53" bestFit="1" customWidth="1"/>
    <col min="9230" max="9230" width="15.44140625" style="53" bestFit="1" customWidth="1"/>
    <col min="9231" max="9231" width="9.44140625" style="53" bestFit="1" customWidth="1"/>
    <col min="9232" max="9476" width="9.109375" style="53"/>
    <col min="9477" max="9477" width="64.33203125" style="53" customWidth="1"/>
    <col min="9478" max="9478" width="29.88671875" style="53" customWidth="1"/>
    <col min="9479" max="9479" width="20.109375" style="53" customWidth="1"/>
    <col min="9480" max="9480" width="17.5546875" style="53" bestFit="1" customWidth="1"/>
    <col min="9481" max="9481" width="27.5546875" style="53" customWidth="1"/>
    <col min="9482" max="9482" width="16.44140625" style="53" bestFit="1" customWidth="1"/>
    <col min="9483" max="9483" width="15.5546875" style="53" bestFit="1" customWidth="1"/>
    <col min="9484" max="9484" width="15.44140625" style="53" bestFit="1" customWidth="1"/>
    <col min="9485" max="9485" width="9.44140625" style="53" bestFit="1" customWidth="1"/>
    <col min="9486" max="9486" width="15.44140625" style="53" bestFit="1" customWidth="1"/>
    <col min="9487" max="9487" width="9.44140625" style="53" bestFit="1" customWidth="1"/>
    <col min="9488" max="9732" width="9.109375" style="53"/>
    <col min="9733" max="9733" width="64.33203125" style="53" customWidth="1"/>
    <col min="9734" max="9734" width="29.88671875" style="53" customWidth="1"/>
    <col min="9735" max="9735" width="20.109375" style="53" customWidth="1"/>
    <col min="9736" max="9736" width="17.5546875" style="53" bestFit="1" customWidth="1"/>
    <col min="9737" max="9737" width="27.5546875" style="53" customWidth="1"/>
    <col min="9738" max="9738" width="16.44140625" style="53" bestFit="1" customWidth="1"/>
    <col min="9739" max="9739" width="15.5546875" style="53" bestFit="1" customWidth="1"/>
    <col min="9740" max="9740" width="15.44140625" style="53" bestFit="1" customWidth="1"/>
    <col min="9741" max="9741" width="9.44140625" style="53" bestFit="1" customWidth="1"/>
    <col min="9742" max="9742" width="15.44140625" style="53" bestFit="1" customWidth="1"/>
    <col min="9743" max="9743" width="9.44140625" style="53" bestFit="1" customWidth="1"/>
    <col min="9744" max="9988" width="9.109375" style="53"/>
    <col min="9989" max="9989" width="64.33203125" style="53" customWidth="1"/>
    <col min="9990" max="9990" width="29.88671875" style="53" customWidth="1"/>
    <col min="9991" max="9991" width="20.109375" style="53" customWidth="1"/>
    <col min="9992" max="9992" width="17.5546875" style="53" bestFit="1" customWidth="1"/>
    <col min="9993" max="9993" width="27.5546875" style="53" customWidth="1"/>
    <col min="9994" max="9994" width="16.44140625" style="53" bestFit="1" customWidth="1"/>
    <col min="9995" max="9995" width="15.5546875" style="53" bestFit="1" customWidth="1"/>
    <col min="9996" max="9996" width="15.44140625" style="53" bestFit="1" customWidth="1"/>
    <col min="9997" max="9997" width="9.44140625" style="53" bestFit="1" customWidth="1"/>
    <col min="9998" max="9998" width="15.44140625" style="53" bestFit="1" customWidth="1"/>
    <col min="9999" max="9999" width="9.44140625" style="53" bestFit="1" customWidth="1"/>
    <col min="10000" max="10244" width="9.109375" style="53"/>
    <col min="10245" max="10245" width="64.33203125" style="53" customWidth="1"/>
    <col min="10246" max="10246" width="29.88671875" style="53" customWidth="1"/>
    <col min="10247" max="10247" width="20.109375" style="53" customWidth="1"/>
    <col min="10248" max="10248" width="17.5546875" style="53" bestFit="1" customWidth="1"/>
    <col min="10249" max="10249" width="27.5546875" style="53" customWidth="1"/>
    <col min="10250" max="10250" width="16.44140625" style="53" bestFit="1" customWidth="1"/>
    <col min="10251" max="10251" width="15.5546875" style="53" bestFit="1" customWidth="1"/>
    <col min="10252" max="10252" width="15.44140625" style="53" bestFit="1" customWidth="1"/>
    <col min="10253" max="10253" width="9.44140625" style="53" bestFit="1" customWidth="1"/>
    <col min="10254" max="10254" width="15.44140625" style="53" bestFit="1" customWidth="1"/>
    <col min="10255" max="10255" width="9.44140625" style="53" bestFit="1" customWidth="1"/>
    <col min="10256" max="10500" width="9.109375" style="53"/>
    <col min="10501" max="10501" width="64.33203125" style="53" customWidth="1"/>
    <col min="10502" max="10502" width="29.88671875" style="53" customWidth="1"/>
    <col min="10503" max="10503" width="20.109375" style="53" customWidth="1"/>
    <col min="10504" max="10504" width="17.5546875" style="53" bestFit="1" customWidth="1"/>
    <col min="10505" max="10505" width="27.5546875" style="53" customWidth="1"/>
    <col min="10506" max="10506" width="16.44140625" style="53" bestFit="1" customWidth="1"/>
    <col min="10507" max="10507" width="15.5546875" style="53" bestFit="1" customWidth="1"/>
    <col min="10508" max="10508" width="15.44140625" style="53" bestFit="1" customWidth="1"/>
    <col min="10509" max="10509" width="9.44140625" style="53" bestFit="1" customWidth="1"/>
    <col min="10510" max="10510" width="15.44140625" style="53" bestFit="1" customWidth="1"/>
    <col min="10511" max="10511" width="9.44140625" style="53" bestFit="1" customWidth="1"/>
    <col min="10512" max="10756" width="9.109375" style="53"/>
    <col min="10757" max="10757" width="64.33203125" style="53" customWidth="1"/>
    <col min="10758" max="10758" width="29.88671875" style="53" customWidth="1"/>
    <col min="10759" max="10759" width="20.109375" style="53" customWidth="1"/>
    <col min="10760" max="10760" width="17.5546875" style="53" bestFit="1" customWidth="1"/>
    <col min="10761" max="10761" width="27.5546875" style="53" customWidth="1"/>
    <col min="10762" max="10762" width="16.44140625" style="53" bestFit="1" customWidth="1"/>
    <col min="10763" max="10763" width="15.5546875" style="53" bestFit="1" customWidth="1"/>
    <col min="10764" max="10764" width="15.44140625" style="53" bestFit="1" customWidth="1"/>
    <col min="10765" max="10765" width="9.44140625" style="53" bestFit="1" customWidth="1"/>
    <col min="10766" max="10766" width="15.44140625" style="53" bestFit="1" customWidth="1"/>
    <col min="10767" max="10767" width="9.44140625" style="53" bestFit="1" customWidth="1"/>
    <col min="10768" max="11012" width="9.109375" style="53"/>
    <col min="11013" max="11013" width="64.33203125" style="53" customWidth="1"/>
    <col min="11014" max="11014" width="29.88671875" style="53" customWidth="1"/>
    <col min="11015" max="11015" width="20.109375" style="53" customWidth="1"/>
    <col min="11016" max="11016" width="17.5546875" style="53" bestFit="1" customWidth="1"/>
    <col min="11017" max="11017" width="27.5546875" style="53" customWidth="1"/>
    <col min="11018" max="11018" width="16.44140625" style="53" bestFit="1" customWidth="1"/>
    <col min="11019" max="11019" width="15.5546875" style="53" bestFit="1" customWidth="1"/>
    <col min="11020" max="11020" width="15.44140625" style="53" bestFit="1" customWidth="1"/>
    <col min="11021" max="11021" width="9.44140625" style="53" bestFit="1" customWidth="1"/>
    <col min="11022" max="11022" width="15.44140625" style="53" bestFit="1" customWidth="1"/>
    <col min="11023" max="11023" width="9.44140625" style="53" bestFit="1" customWidth="1"/>
    <col min="11024" max="11268" width="9.109375" style="53"/>
    <col min="11269" max="11269" width="64.33203125" style="53" customWidth="1"/>
    <col min="11270" max="11270" width="29.88671875" style="53" customWidth="1"/>
    <col min="11271" max="11271" width="20.109375" style="53" customWidth="1"/>
    <col min="11272" max="11272" width="17.5546875" style="53" bestFit="1" customWidth="1"/>
    <col min="11273" max="11273" width="27.5546875" style="53" customWidth="1"/>
    <col min="11274" max="11274" width="16.44140625" style="53" bestFit="1" customWidth="1"/>
    <col min="11275" max="11275" width="15.5546875" style="53" bestFit="1" customWidth="1"/>
    <col min="11276" max="11276" width="15.44140625" style="53" bestFit="1" customWidth="1"/>
    <col min="11277" max="11277" width="9.44140625" style="53" bestFit="1" customWidth="1"/>
    <col min="11278" max="11278" width="15.44140625" style="53" bestFit="1" customWidth="1"/>
    <col min="11279" max="11279" width="9.44140625" style="53" bestFit="1" customWidth="1"/>
    <col min="11280" max="11524" width="9.109375" style="53"/>
    <col min="11525" max="11525" width="64.33203125" style="53" customWidth="1"/>
    <col min="11526" max="11526" width="29.88671875" style="53" customWidth="1"/>
    <col min="11527" max="11527" width="20.109375" style="53" customWidth="1"/>
    <col min="11528" max="11528" width="17.5546875" style="53" bestFit="1" customWidth="1"/>
    <col min="11529" max="11529" width="27.5546875" style="53" customWidth="1"/>
    <col min="11530" max="11530" width="16.44140625" style="53" bestFit="1" customWidth="1"/>
    <col min="11531" max="11531" width="15.5546875" style="53" bestFit="1" customWidth="1"/>
    <col min="11532" max="11532" width="15.44140625" style="53" bestFit="1" customWidth="1"/>
    <col min="11533" max="11533" width="9.44140625" style="53" bestFit="1" customWidth="1"/>
    <col min="11534" max="11534" width="15.44140625" style="53" bestFit="1" customWidth="1"/>
    <col min="11535" max="11535" width="9.44140625" style="53" bestFit="1" customWidth="1"/>
    <col min="11536" max="11780" width="9.109375" style="53"/>
    <col min="11781" max="11781" width="64.33203125" style="53" customWidth="1"/>
    <col min="11782" max="11782" width="29.88671875" style="53" customWidth="1"/>
    <col min="11783" max="11783" width="20.109375" style="53" customWidth="1"/>
    <col min="11784" max="11784" width="17.5546875" style="53" bestFit="1" customWidth="1"/>
    <col min="11785" max="11785" width="27.5546875" style="53" customWidth="1"/>
    <col min="11786" max="11786" width="16.44140625" style="53" bestFit="1" customWidth="1"/>
    <col min="11787" max="11787" width="15.5546875" style="53" bestFit="1" customWidth="1"/>
    <col min="11788" max="11788" width="15.44140625" style="53" bestFit="1" customWidth="1"/>
    <col min="11789" max="11789" width="9.44140625" style="53" bestFit="1" customWidth="1"/>
    <col min="11790" max="11790" width="15.44140625" style="53" bestFit="1" customWidth="1"/>
    <col min="11791" max="11791" width="9.44140625" style="53" bestFit="1" customWidth="1"/>
    <col min="11792" max="12036" width="9.109375" style="53"/>
    <col min="12037" max="12037" width="64.33203125" style="53" customWidth="1"/>
    <col min="12038" max="12038" width="29.88671875" style="53" customWidth="1"/>
    <col min="12039" max="12039" width="20.109375" style="53" customWidth="1"/>
    <col min="12040" max="12040" width="17.5546875" style="53" bestFit="1" customWidth="1"/>
    <col min="12041" max="12041" width="27.5546875" style="53" customWidth="1"/>
    <col min="12042" max="12042" width="16.44140625" style="53" bestFit="1" customWidth="1"/>
    <col min="12043" max="12043" width="15.5546875" style="53" bestFit="1" customWidth="1"/>
    <col min="12044" max="12044" width="15.44140625" style="53" bestFit="1" customWidth="1"/>
    <col min="12045" max="12045" width="9.44140625" style="53" bestFit="1" customWidth="1"/>
    <col min="12046" max="12046" width="15.44140625" style="53" bestFit="1" customWidth="1"/>
    <col min="12047" max="12047" width="9.44140625" style="53" bestFit="1" customWidth="1"/>
    <col min="12048" max="12292" width="9.109375" style="53"/>
    <col min="12293" max="12293" width="64.33203125" style="53" customWidth="1"/>
    <col min="12294" max="12294" width="29.88671875" style="53" customWidth="1"/>
    <col min="12295" max="12295" width="20.109375" style="53" customWidth="1"/>
    <col min="12296" max="12296" width="17.5546875" style="53" bestFit="1" customWidth="1"/>
    <col min="12297" max="12297" width="27.5546875" style="53" customWidth="1"/>
    <col min="12298" max="12298" width="16.44140625" style="53" bestFit="1" customWidth="1"/>
    <col min="12299" max="12299" width="15.5546875" style="53" bestFit="1" customWidth="1"/>
    <col min="12300" max="12300" width="15.44140625" style="53" bestFit="1" customWidth="1"/>
    <col min="12301" max="12301" width="9.44140625" style="53" bestFit="1" customWidth="1"/>
    <col min="12302" max="12302" width="15.44140625" style="53" bestFit="1" customWidth="1"/>
    <col min="12303" max="12303" width="9.44140625" style="53" bestFit="1" customWidth="1"/>
    <col min="12304" max="12548" width="9.109375" style="53"/>
    <col min="12549" max="12549" width="64.33203125" style="53" customWidth="1"/>
    <col min="12550" max="12550" width="29.88671875" style="53" customWidth="1"/>
    <col min="12551" max="12551" width="20.109375" style="53" customWidth="1"/>
    <col min="12552" max="12552" width="17.5546875" style="53" bestFit="1" customWidth="1"/>
    <col min="12553" max="12553" width="27.5546875" style="53" customWidth="1"/>
    <col min="12554" max="12554" width="16.44140625" style="53" bestFit="1" customWidth="1"/>
    <col min="12555" max="12555" width="15.5546875" style="53" bestFit="1" customWidth="1"/>
    <col min="12556" max="12556" width="15.44140625" style="53" bestFit="1" customWidth="1"/>
    <col min="12557" max="12557" width="9.44140625" style="53" bestFit="1" customWidth="1"/>
    <col min="12558" max="12558" width="15.44140625" style="53" bestFit="1" customWidth="1"/>
    <col min="12559" max="12559" width="9.44140625" style="53" bestFit="1" customWidth="1"/>
    <col min="12560" max="12804" width="9.109375" style="53"/>
    <col min="12805" max="12805" width="64.33203125" style="53" customWidth="1"/>
    <col min="12806" max="12806" width="29.88671875" style="53" customWidth="1"/>
    <col min="12807" max="12807" width="20.109375" style="53" customWidth="1"/>
    <col min="12808" max="12808" width="17.5546875" style="53" bestFit="1" customWidth="1"/>
    <col min="12809" max="12809" width="27.5546875" style="53" customWidth="1"/>
    <col min="12810" max="12810" width="16.44140625" style="53" bestFit="1" customWidth="1"/>
    <col min="12811" max="12811" width="15.5546875" style="53" bestFit="1" customWidth="1"/>
    <col min="12812" max="12812" width="15.44140625" style="53" bestFit="1" customWidth="1"/>
    <col min="12813" max="12813" width="9.44140625" style="53" bestFit="1" customWidth="1"/>
    <col min="12814" max="12814" width="15.44140625" style="53" bestFit="1" customWidth="1"/>
    <col min="12815" max="12815" width="9.44140625" style="53" bestFit="1" customWidth="1"/>
    <col min="12816" max="13060" width="9.109375" style="53"/>
    <col min="13061" max="13061" width="64.33203125" style="53" customWidth="1"/>
    <col min="13062" max="13062" width="29.88671875" style="53" customWidth="1"/>
    <col min="13063" max="13063" width="20.109375" style="53" customWidth="1"/>
    <col min="13064" max="13064" width="17.5546875" style="53" bestFit="1" customWidth="1"/>
    <col min="13065" max="13065" width="27.5546875" style="53" customWidth="1"/>
    <col min="13066" max="13066" width="16.44140625" style="53" bestFit="1" customWidth="1"/>
    <col min="13067" max="13067" width="15.5546875" style="53" bestFit="1" customWidth="1"/>
    <col min="13068" max="13068" width="15.44140625" style="53" bestFit="1" customWidth="1"/>
    <col min="13069" max="13069" width="9.44140625" style="53" bestFit="1" customWidth="1"/>
    <col min="13070" max="13070" width="15.44140625" style="53" bestFit="1" customWidth="1"/>
    <col min="13071" max="13071" width="9.44140625" style="53" bestFit="1" customWidth="1"/>
    <col min="13072" max="13316" width="9.109375" style="53"/>
    <col min="13317" max="13317" width="64.33203125" style="53" customWidth="1"/>
    <col min="13318" max="13318" width="29.88671875" style="53" customWidth="1"/>
    <col min="13319" max="13319" width="20.109375" style="53" customWidth="1"/>
    <col min="13320" max="13320" width="17.5546875" style="53" bestFit="1" customWidth="1"/>
    <col min="13321" max="13321" width="27.5546875" style="53" customWidth="1"/>
    <col min="13322" max="13322" width="16.44140625" style="53" bestFit="1" customWidth="1"/>
    <col min="13323" max="13323" width="15.5546875" style="53" bestFit="1" customWidth="1"/>
    <col min="13324" max="13324" width="15.44140625" style="53" bestFit="1" customWidth="1"/>
    <col min="13325" max="13325" width="9.44140625" style="53" bestFit="1" customWidth="1"/>
    <col min="13326" max="13326" width="15.44140625" style="53" bestFit="1" customWidth="1"/>
    <col min="13327" max="13327" width="9.44140625" style="53" bestFit="1" customWidth="1"/>
    <col min="13328" max="13572" width="9.109375" style="53"/>
    <col min="13573" max="13573" width="64.33203125" style="53" customWidth="1"/>
    <col min="13574" max="13574" width="29.88671875" style="53" customWidth="1"/>
    <col min="13575" max="13575" width="20.109375" style="53" customWidth="1"/>
    <col min="13576" max="13576" width="17.5546875" style="53" bestFit="1" customWidth="1"/>
    <col min="13577" max="13577" width="27.5546875" style="53" customWidth="1"/>
    <col min="13578" max="13578" width="16.44140625" style="53" bestFit="1" customWidth="1"/>
    <col min="13579" max="13579" width="15.5546875" style="53" bestFit="1" customWidth="1"/>
    <col min="13580" max="13580" width="15.44140625" style="53" bestFit="1" customWidth="1"/>
    <col min="13581" max="13581" width="9.44140625" style="53" bestFit="1" customWidth="1"/>
    <col min="13582" max="13582" width="15.44140625" style="53" bestFit="1" customWidth="1"/>
    <col min="13583" max="13583" width="9.44140625" style="53" bestFit="1" customWidth="1"/>
    <col min="13584" max="13828" width="9.109375" style="53"/>
    <col min="13829" max="13829" width="64.33203125" style="53" customWidth="1"/>
    <col min="13830" max="13830" width="29.88671875" style="53" customWidth="1"/>
    <col min="13831" max="13831" width="20.109375" style="53" customWidth="1"/>
    <col min="13832" max="13832" width="17.5546875" style="53" bestFit="1" customWidth="1"/>
    <col min="13833" max="13833" width="27.5546875" style="53" customWidth="1"/>
    <col min="13834" max="13834" width="16.44140625" style="53" bestFit="1" customWidth="1"/>
    <col min="13835" max="13835" width="15.5546875" style="53" bestFit="1" customWidth="1"/>
    <col min="13836" max="13836" width="15.44140625" style="53" bestFit="1" customWidth="1"/>
    <col min="13837" max="13837" width="9.44140625" style="53" bestFit="1" customWidth="1"/>
    <col min="13838" max="13838" width="15.44140625" style="53" bestFit="1" customWidth="1"/>
    <col min="13839" max="13839" width="9.44140625" style="53" bestFit="1" customWidth="1"/>
    <col min="13840" max="14084" width="9.109375" style="53"/>
    <col min="14085" max="14085" width="64.33203125" style="53" customWidth="1"/>
    <col min="14086" max="14086" width="29.88671875" style="53" customWidth="1"/>
    <col min="14087" max="14087" width="20.109375" style="53" customWidth="1"/>
    <col min="14088" max="14088" width="17.5546875" style="53" bestFit="1" customWidth="1"/>
    <col min="14089" max="14089" width="27.5546875" style="53" customWidth="1"/>
    <col min="14090" max="14090" width="16.44140625" style="53" bestFit="1" customWidth="1"/>
    <col min="14091" max="14091" width="15.5546875" style="53" bestFit="1" customWidth="1"/>
    <col min="14092" max="14092" width="15.44140625" style="53" bestFit="1" customWidth="1"/>
    <col min="14093" max="14093" width="9.44140625" style="53" bestFit="1" customWidth="1"/>
    <col min="14094" max="14094" width="15.44140625" style="53" bestFit="1" customWidth="1"/>
    <col min="14095" max="14095" width="9.44140625" style="53" bestFit="1" customWidth="1"/>
    <col min="14096" max="14340" width="9.109375" style="53"/>
    <col min="14341" max="14341" width="64.33203125" style="53" customWidth="1"/>
    <col min="14342" max="14342" width="29.88671875" style="53" customWidth="1"/>
    <col min="14343" max="14343" width="20.109375" style="53" customWidth="1"/>
    <col min="14344" max="14344" width="17.5546875" style="53" bestFit="1" customWidth="1"/>
    <col min="14345" max="14345" width="27.5546875" style="53" customWidth="1"/>
    <col min="14346" max="14346" width="16.44140625" style="53" bestFit="1" customWidth="1"/>
    <col min="14347" max="14347" width="15.5546875" style="53" bestFit="1" customWidth="1"/>
    <col min="14348" max="14348" width="15.44140625" style="53" bestFit="1" customWidth="1"/>
    <col min="14349" max="14349" width="9.44140625" style="53" bestFit="1" customWidth="1"/>
    <col min="14350" max="14350" width="15.44140625" style="53" bestFit="1" customWidth="1"/>
    <col min="14351" max="14351" width="9.44140625" style="53" bestFit="1" customWidth="1"/>
    <col min="14352" max="14596" width="9.109375" style="53"/>
    <col min="14597" max="14597" width="64.33203125" style="53" customWidth="1"/>
    <col min="14598" max="14598" width="29.88671875" style="53" customWidth="1"/>
    <col min="14599" max="14599" width="20.109375" style="53" customWidth="1"/>
    <col min="14600" max="14600" width="17.5546875" style="53" bestFit="1" customWidth="1"/>
    <col min="14601" max="14601" width="27.5546875" style="53" customWidth="1"/>
    <col min="14602" max="14602" width="16.44140625" style="53" bestFit="1" customWidth="1"/>
    <col min="14603" max="14603" width="15.5546875" style="53" bestFit="1" customWidth="1"/>
    <col min="14604" max="14604" width="15.44140625" style="53" bestFit="1" customWidth="1"/>
    <col min="14605" max="14605" width="9.44140625" style="53" bestFit="1" customWidth="1"/>
    <col min="14606" max="14606" width="15.44140625" style="53" bestFit="1" customWidth="1"/>
    <col min="14607" max="14607" width="9.44140625" style="53" bestFit="1" customWidth="1"/>
    <col min="14608" max="14852" width="9.109375" style="53"/>
    <col min="14853" max="14853" width="64.33203125" style="53" customWidth="1"/>
    <col min="14854" max="14854" width="29.88671875" style="53" customWidth="1"/>
    <col min="14855" max="14855" width="20.109375" style="53" customWidth="1"/>
    <col min="14856" max="14856" width="17.5546875" style="53" bestFit="1" customWidth="1"/>
    <col min="14857" max="14857" width="27.5546875" style="53" customWidth="1"/>
    <col min="14858" max="14858" width="16.44140625" style="53" bestFit="1" customWidth="1"/>
    <col min="14859" max="14859" width="15.5546875" style="53" bestFit="1" customWidth="1"/>
    <col min="14860" max="14860" width="15.44140625" style="53" bestFit="1" customWidth="1"/>
    <col min="14861" max="14861" width="9.44140625" style="53" bestFit="1" customWidth="1"/>
    <col min="14862" max="14862" width="15.44140625" style="53" bestFit="1" customWidth="1"/>
    <col min="14863" max="14863" width="9.44140625" style="53" bestFit="1" customWidth="1"/>
    <col min="14864" max="15108" width="9.109375" style="53"/>
    <col min="15109" max="15109" width="64.33203125" style="53" customWidth="1"/>
    <col min="15110" max="15110" width="29.88671875" style="53" customWidth="1"/>
    <col min="15111" max="15111" width="20.109375" style="53" customWidth="1"/>
    <col min="15112" max="15112" width="17.5546875" style="53" bestFit="1" customWidth="1"/>
    <col min="15113" max="15113" width="27.5546875" style="53" customWidth="1"/>
    <col min="15114" max="15114" width="16.44140625" style="53" bestFit="1" customWidth="1"/>
    <col min="15115" max="15115" width="15.5546875" style="53" bestFit="1" customWidth="1"/>
    <col min="15116" max="15116" width="15.44140625" style="53" bestFit="1" customWidth="1"/>
    <col min="15117" max="15117" width="9.44140625" style="53" bestFit="1" customWidth="1"/>
    <col min="15118" max="15118" width="15.44140625" style="53" bestFit="1" customWidth="1"/>
    <col min="15119" max="15119" width="9.44140625" style="53" bestFit="1" customWidth="1"/>
    <col min="15120" max="15364" width="9.109375" style="53"/>
    <col min="15365" max="15365" width="64.33203125" style="53" customWidth="1"/>
    <col min="15366" max="15366" width="29.88671875" style="53" customWidth="1"/>
    <col min="15367" max="15367" width="20.109375" style="53" customWidth="1"/>
    <col min="15368" max="15368" width="17.5546875" style="53" bestFit="1" customWidth="1"/>
    <col min="15369" max="15369" width="27.5546875" style="53" customWidth="1"/>
    <col min="15370" max="15370" width="16.44140625" style="53" bestFit="1" customWidth="1"/>
    <col min="15371" max="15371" width="15.5546875" style="53" bestFit="1" customWidth="1"/>
    <col min="15372" max="15372" width="15.44140625" style="53" bestFit="1" customWidth="1"/>
    <col min="15373" max="15373" width="9.44140625" style="53" bestFit="1" customWidth="1"/>
    <col min="15374" max="15374" width="15.44140625" style="53" bestFit="1" customWidth="1"/>
    <col min="15375" max="15375" width="9.44140625" style="53" bestFit="1" customWidth="1"/>
    <col min="15376" max="15620" width="9.109375" style="53"/>
    <col min="15621" max="15621" width="64.33203125" style="53" customWidth="1"/>
    <col min="15622" max="15622" width="29.88671875" style="53" customWidth="1"/>
    <col min="15623" max="15623" width="20.109375" style="53" customWidth="1"/>
    <col min="15624" max="15624" width="17.5546875" style="53" bestFit="1" customWidth="1"/>
    <col min="15625" max="15625" width="27.5546875" style="53" customWidth="1"/>
    <col min="15626" max="15626" width="16.44140625" style="53" bestFit="1" customWidth="1"/>
    <col min="15627" max="15627" width="15.5546875" style="53" bestFit="1" customWidth="1"/>
    <col min="15628" max="15628" width="15.44140625" style="53" bestFit="1" customWidth="1"/>
    <col min="15629" max="15629" width="9.44140625" style="53" bestFit="1" customWidth="1"/>
    <col min="15630" max="15630" width="15.44140625" style="53" bestFit="1" customWidth="1"/>
    <col min="15631" max="15631" width="9.44140625" style="53" bestFit="1" customWidth="1"/>
    <col min="15632" max="15876" width="9.109375" style="53"/>
    <col min="15877" max="15877" width="64.33203125" style="53" customWidth="1"/>
    <col min="15878" max="15878" width="29.88671875" style="53" customWidth="1"/>
    <col min="15879" max="15879" width="20.109375" style="53" customWidth="1"/>
    <col min="15880" max="15880" width="17.5546875" style="53" bestFit="1" customWidth="1"/>
    <col min="15881" max="15881" width="27.5546875" style="53" customWidth="1"/>
    <col min="15882" max="15882" width="16.44140625" style="53" bestFit="1" customWidth="1"/>
    <col min="15883" max="15883" width="15.5546875" style="53" bestFit="1" customWidth="1"/>
    <col min="15884" max="15884" width="15.44140625" style="53" bestFit="1" customWidth="1"/>
    <col min="15885" max="15885" width="9.44140625" style="53" bestFit="1" customWidth="1"/>
    <col min="15886" max="15886" width="15.44140625" style="53" bestFit="1" customWidth="1"/>
    <col min="15887" max="15887" width="9.44140625" style="53" bestFit="1" customWidth="1"/>
    <col min="15888" max="16132" width="9.109375" style="53"/>
    <col min="16133" max="16133" width="64.33203125" style="53" customWidth="1"/>
    <col min="16134" max="16134" width="29.88671875" style="53" customWidth="1"/>
    <col min="16135" max="16135" width="20.109375" style="53" customWidth="1"/>
    <col min="16136" max="16136" width="17.5546875" style="53" bestFit="1" customWidth="1"/>
    <col min="16137" max="16137" width="27.5546875" style="53" customWidth="1"/>
    <col min="16138" max="16138" width="16.44140625" style="53" bestFit="1" customWidth="1"/>
    <col min="16139" max="16139" width="15.5546875" style="53" bestFit="1" customWidth="1"/>
    <col min="16140" max="16140" width="15.44140625" style="53" bestFit="1" customWidth="1"/>
    <col min="16141" max="16141" width="9.44140625" style="53" bestFit="1" customWidth="1"/>
    <col min="16142" max="16142" width="15.44140625" style="53" bestFit="1" customWidth="1"/>
    <col min="16143" max="16143" width="9.44140625" style="53" bestFit="1" customWidth="1"/>
    <col min="16144" max="16384" width="9.109375" style="53"/>
  </cols>
  <sheetData>
    <row r="1" spans="1:15" s="144" customFormat="1" ht="15" customHeight="1" x14ac:dyDescent="0.3">
      <c r="A1" s="144" t="s">
        <v>305</v>
      </c>
      <c r="G1" s="145"/>
      <c r="H1" s="146"/>
      <c r="I1" s="146"/>
      <c r="J1" s="145"/>
      <c r="K1" s="145"/>
      <c r="L1" s="145"/>
    </row>
    <row r="2" spans="1:15" ht="15.6" x14ac:dyDescent="0.3">
      <c r="A2" s="144"/>
      <c r="B2" s="144"/>
      <c r="C2" s="144"/>
      <c r="D2" s="144"/>
      <c r="E2" s="144"/>
      <c r="F2" s="144"/>
      <c r="G2" s="145"/>
      <c r="H2" s="146"/>
      <c r="I2" s="146"/>
      <c r="J2" s="145"/>
      <c r="K2" s="145"/>
      <c r="L2" s="97"/>
      <c r="M2" s="97"/>
      <c r="N2" s="97"/>
    </row>
    <row r="3" spans="1:15" ht="15.6" x14ac:dyDescent="0.25">
      <c r="A3" s="231" t="s">
        <v>12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54"/>
      <c r="M3" s="54"/>
      <c r="N3" s="54"/>
    </row>
    <row r="4" spans="1:15" ht="17.399999999999999" x14ac:dyDescent="0.25">
      <c r="E4" s="26"/>
      <c r="F4" s="26"/>
      <c r="G4" s="28"/>
      <c r="H4" s="28"/>
      <c r="I4" s="26"/>
      <c r="J4" s="26"/>
      <c r="K4" s="26"/>
      <c r="L4" s="97"/>
      <c r="M4" s="97"/>
      <c r="N4" s="97"/>
    </row>
    <row r="5" spans="1:15" ht="15.6" x14ac:dyDescent="0.25">
      <c r="A5" s="231" t="s">
        <v>60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54"/>
      <c r="M5" s="54"/>
      <c r="N5" s="54"/>
    </row>
    <row r="6" spans="1:15" ht="15.75" customHeight="1" x14ac:dyDescent="0.25">
      <c r="E6" s="26"/>
      <c r="F6" s="26"/>
      <c r="G6" s="28"/>
      <c r="H6" s="28"/>
      <c r="I6" s="26"/>
      <c r="J6" s="26"/>
      <c r="K6" s="26"/>
      <c r="L6" s="97"/>
      <c r="M6" s="97"/>
      <c r="N6" s="97"/>
    </row>
    <row r="7" spans="1:15" ht="15.6" x14ac:dyDescent="0.25">
      <c r="A7" s="231" t="s">
        <v>42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54"/>
      <c r="M7" s="54"/>
      <c r="N7" s="54"/>
    </row>
    <row r="8" spans="1:15" s="68" customFormat="1" ht="17.399999999999999" x14ac:dyDescent="0.25">
      <c r="A8" s="98"/>
      <c r="B8" s="98"/>
      <c r="C8" s="98"/>
      <c r="D8" s="98"/>
      <c r="E8" s="26"/>
      <c r="F8" s="26"/>
      <c r="G8" s="28"/>
      <c r="H8" s="28"/>
      <c r="I8" s="26"/>
      <c r="J8" s="26"/>
      <c r="K8" s="26"/>
    </row>
    <row r="9" spans="1:15" s="70" customFormat="1" ht="41.4" x14ac:dyDescent="0.3">
      <c r="A9" s="249" t="s">
        <v>301</v>
      </c>
      <c r="B9" s="249"/>
      <c r="C9" s="249"/>
      <c r="D9" s="249"/>
      <c r="E9" s="249"/>
      <c r="F9" s="179" t="str">
        <f>UPPER(F12)</f>
        <v>OSTVARENJE/IZVRŠENJE 
01.2023. - 06.2023.</v>
      </c>
      <c r="G9" s="180" t="str">
        <f>UPPER(G12)</f>
        <v>IZVORNI PLAN ILI REBALANS 
2023.</v>
      </c>
      <c r="H9" s="180" t="str">
        <f>UPPER(H12)</f>
        <v>TEKUĆI PLAN 
2023.</v>
      </c>
      <c r="I9" s="179" t="str">
        <f>UPPER(I12)</f>
        <v>OSTVARENJE/IZVRŠENJE 
01.2023. - 06.2023.</v>
      </c>
      <c r="J9" s="179" t="s">
        <v>28</v>
      </c>
      <c r="K9" s="179" t="s">
        <v>256</v>
      </c>
      <c r="L9" s="147"/>
      <c r="M9" s="147"/>
      <c r="N9" s="147"/>
      <c r="O9" s="147"/>
    </row>
    <row r="10" spans="1:15" s="70" customFormat="1" ht="24.6" customHeight="1" x14ac:dyDescent="0.25">
      <c r="A10" s="250">
        <v>1</v>
      </c>
      <c r="B10" s="251"/>
      <c r="C10" s="251"/>
      <c r="D10" s="251"/>
      <c r="E10" s="252"/>
      <c r="F10" s="185">
        <v>2</v>
      </c>
      <c r="G10" s="186">
        <v>3</v>
      </c>
      <c r="H10" s="186">
        <v>4.3333333333333304</v>
      </c>
      <c r="I10" s="185">
        <v>5.0833333333333304</v>
      </c>
      <c r="J10" s="185" t="s">
        <v>40</v>
      </c>
      <c r="K10" s="185" t="s">
        <v>41</v>
      </c>
      <c r="L10" s="69"/>
      <c r="M10" s="69"/>
      <c r="N10" s="69"/>
      <c r="O10" s="69"/>
    </row>
    <row r="11" spans="1:15" s="71" customFormat="1" x14ac:dyDescent="0.25">
      <c r="A11" s="86"/>
      <c r="B11" s="86"/>
      <c r="C11" s="86"/>
      <c r="D11" s="86"/>
      <c r="E11" s="148" t="s">
        <v>69</v>
      </c>
      <c r="F11" s="74">
        <f t="shared" ref="F11:K11" si="0">F14</f>
        <v>1463770.99</v>
      </c>
      <c r="G11" s="75">
        <f t="shared" si="0"/>
        <v>10191703</v>
      </c>
      <c r="H11" s="75">
        <f t="shared" si="0"/>
        <v>10191703</v>
      </c>
      <c r="I11" s="74">
        <f t="shared" si="0"/>
        <v>1987142.6500000001</v>
      </c>
      <c r="J11" s="74">
        <f t="shared" si="0"/>
        <v>135.755023400211</v>
      </c>
      <c r="K11" s="74">
        <f t="shared" si="0"/>
        <v>19.497650687034344</v>
      </c>
      <c r="L11" s="69"/>
      <c r="M11" s="69"/>
      <c r="N11" s="69"/>
      <c r="O11" s="69"/>
    </row>
    <row r="12" spans="1:15" s="71" customFormat="1" ht="39.6" hidden="1" outlineLevel="1" x14ac:dyDescent="0.25">
      <c r="A12" s="86"/>
      <c r="B12" s="86"/>
      <c r="C12" s="86"/>
      <c r="D12" s="86"/>
      <c r="E12" s="76" t="s">
        <v>70</v>
      </c>
      <c r="F12" s="77" t="s">
        <v>73</v>
      </c>
      <c r="G12" s="78" t="s">
        <v>71</v>
      </c>
      <c r="H12" s="78" t="s">
        <v>72</v>
      </c>
      <c r="I12" s="77" t="s">
        <v>73</v>
      </c>
      <c r="J12" s="77" t="s">
        <v>74</v>
      </c>
      <c r="K12" s="77" t="s">
        <v>75</v>
      </c>
      <c r="L12" s="69"/>
      <c r="M12" s="69"/>
      <c r="N12" s="69"/>
      <c r="O12" s="69"/>
    </row>
    <row r="13" spans="1:15" s="72" customFormat="1" ht="14.4" customHeight="1" collapsed="1" x14ac:dyDescent="0.25">
      <c r="A13" s="86"/>
      <c r="B13" s="86"/>
      <c r="C13" s="86"/>
      <c r="D13" s="86"/>
      <c r="E13" s="76" t="s">
        <v>70</v>
      </c>
      <c r="F13" s="79"/>
      <c r="G13" s="80" t="s">
        <v>70</v>
      </c>
      <c r="H13" s="80" t="s">
        <v>70</v>
      </c>
      <c r="I13" s="79"/>
      <c r="J13" s="79" t="s">
        <v>70</v>
      </c>
      <c r="K13" s="79" t="s">
        <v>70</v>
      </c>
    </row>
    <row r="14" spans="1:15" s="72" customFormat="1" ht="14.4" customHeight="1" x14ac:dyDescent="0.25">
      <c r="A14" s="103">
        <v>6</v>
      </c>
      <c r="B14" s="103"/>
      <c r="C14" s="103"/>
      <c r="D14" s="103"/>
      <c r="E14" s="141" t="s">
        <v>3</v>
      </c>
      <c r="F14" s="81">
        <f t="shared" ref="F14:I15" si="1">+F15</f>
        <v>1463770.99</v>
      </c>
      <c r="G14" s="125">
        <f t="shared" si="1"/>
        <v>10191703</v>
      </c>
      <c r="H14" s="125">
        <f t="shared" si="1"/>
        <v>10191703</v>
      </c>
      <c r="I14" s="81">
        <f>+I15</f>
        <v>1987142.6500000001</v>
      </c>
      <c r="J14" s="81">
        <f>I14/F14*100</f>
        <v>135.755023400211</v>
      </c>
      <c r="K14" s="89">
        <f>I14/H14*100</f>
        <v>19.497650687034344</v>
      </c>
    </row>
    <row r="15" spans="1:15" s="72" customFormat="1" ht="14.4" customHeight="1" x14ac:dyDescent="0.25">
      <c r="A15" s="104"/>
      <c r="B15" s="104">
        <v>67</v>
      </c>
      <c r="C15" s="104"/>
      <c r="D15" s="104"/>
      <c r="E15" s="142" t="s">
        <v>252</v>
      </c>
      <c r="F15" s="81">
        <f t="shared" si="1"/>
        <v>1463770.99</v>
      </c>
      <c r="G15" s="125">
        <f t="shared" si="1"/>
        <v>10191703</v>
      </c>
      <c r="H15" s="125">
        <f t="shared" si="1"/>
        <v>10191703</v>
      </c>
      <c r="I15" s="81">
        <f t="shared" si="1"/>
        <v>1987142.6500000001</v>
      </c>
      <c r="J15" s="81">
        <f t="shared" ref="J15:J21" si="2">I15/F15*100</f>
        <v>135.755023400211</v>
      </c>
      <c r="K15" s="89">
        <f t="shared" ref="K15:K67" si="3">I15/H15*100</f>
        <v>19.497650687034344</v>
      </c>
    </row>
    <row r="16" spans="1:15" s="73" customFormat="1" ht="14.4" customHeight="1" x14ac:dyDescent="0.25">
      <c r="A16" s="104"/>
      <c r="B16" s="104"/>
      <c r="C16" s="104">
        <v>671</v>
      </c>
      <c r="D16" s="104"/>
      <c r="E16" s="143" t="s">
        <v>252</v>
      </c>
      <c r="F16" s="81">
        <f t="shared" ref="F16" si="4">+F17+F18+F19</f>
        <v>1463770.99</v>
      </c>
      <c r="G16" s="125">
        <f t="shared" ref="G16:I16" si="5">+G17+G18+G19</f>
        <v>10191703</v>
      </c>
      <c r="H16" s="125">
        <f t="shared" si="5"/>
        <v>10191703</v>
      </c>
      <c r="I16" s="81">
        <f t="shared" si="5"/>
        <v>1987142.6500000001</v>
      </c>
      <c r="J16" s="81">
        <f t="shared" si="2"/>
        <v>135.755023400211</v>
      </c>
      <c r="K16" s="89">
        <f t="shared" si="3"/>
        <v>19.497650687034344</v>
      </c>
    </row>
    <row r="17" spans="1:11" s="73" customFormat="1" ht="14.4" customHeight="1" x14ac:dyDescent="0.25">
      <c r="A17" s="103"/>
      <c r="B17" s="103"/>
      <c r="C17" s="103"/>
      <c r="D17" s="103">
        <v>6711</v>
      </c>
      <c r="E17" s="140" t="s">
        <v>253</v>
      </c>
      <c r="F17" s="90">
        <v>1446616.1</v>
      </c>
      <c r="G17" s="126">
        <v>10047563</v>
      </c>
      <c r="H17" s="126">
        <f>G17</f>
        <v>10047563</v>
      </c>
      <c r="I17" s="90">
        <v>1966136.79</v>
      </c>
      <c r="J17" s="90">
        <f t="shared" si="2"/>
        <v>135.91282372704131</v>
      </c>
      <c r="K17" s="89">
        <f t="shared" si="3"/>
        <v>19.568295217457209</v>
      </c>
    </row>
    <row r="18" spans="1:11" s="73" customFormat="1" ht="14.4" customHeight="1" x14ac:dyDescent="0.25">
      <c r="A18" s="103"/>
      <c r="B18" s="103"/>
      <c r="C18" s="103"/>
      <c r="D18" s="103">
        <v>6712</v>
      </c>
      <c r="E18" s="140" t="s">
        <v>253</v>
      </c>
      <c r="F18" s="90">
        <v>17154.89</v>
      </c>
      <c r="G18" s="126">
        <v>144140</v>
      </c>
      <c r="H18" s="126">
        <f>G18</f>
        <v>144140</v>
      </c>
      <c r="I18" s="90">
        <v>21005.86</v>
      </c>
      <c r="J18" s="90">
        <f t="shared" si="2"/>
        <v>122.44823487646963</v>
      </c>
      <c r="K18" s="89">
        <f t="shared" si="3"/>
        <v>14.573234355487722</v>
      </c>
    </row>
    <row r="19" spans="1:11" s="91" customFormat="1" x14ac:dyDescent="0.25">
      <c r="A19" s="103"/>
      <c r="B19" s="103"/>
      <c r="C19" s="103"/>
      <c r="D19" s="103">
        <v>6714</v>
      </c>
      <c r="E19" s="140" t="s">
        <v>254</v>
      </c>
      <c r="F19" s="90">
        <v>0</v>
      </c>
      <c r="G19" s="126">
        <v>0</v>
      </c>
      <c r="H19" s="126">
        <v>0</v>
      </c>
      <c r="I19" s="90">
        <v>0</v>
      </c>
      <c r="J19" s="81"/>
      <c r="K19" s="89"/>
    </row>
    <row r="20" spans="1:11" s="84" customFormat="1" x14ac:dyDescent="0.25">
      <c r="A20" s="103"/>
      <c r="B20" s="103"/>
      <c r="C20" s="103"/>
      <c r="D20" s="103"/>
      <c r="E20" s="82" t="s">
        <v>55</v>
      </c>
      <c r="F20" s="83">
        <f t="shared" ref="F20" si="6">+F21+F157</f>
        <v>1463770.99</v>
      </c>
      <c r="G20" s="127">
        <f t="shared" ref="G20:I20" si="7">+G21+G157</f>
        <v>10191703</v>
      </c>
      <c r="H20" s="127">
        <f t="shared" ref="H20" si="8">+H21+H157</f>
        <v>10191703</v>
      </c>
      <c r="I20" s="83">
        <f t="shared" si="7"/>
        <v>1987141.7500000002</v>
      </c>
      <c r="J20" s="81">
        <f t="shared" si="2"/>
        <v>135.7549619151832</v>
      </c>
      <c r="K20" s="89">
        <f t="shared" si="3"/>
        <v>19.497641856321756</v>
      </c>
    </row>
    <row r="21" spans="1:11" s="84" customFormat="1" x14ac:dyDescent="0.25">
      <c r="A21" s="105">
        <v>3</v>
      </c>
      <c r="B21" s="104"/>
      <c r="C21" s="104"/>
      <c r="D21" s="104"/>
      <c r="E21" s="92" t="s">
        <v>257</v>
      </c>
      <c r="F21" s="83">
        <f t="shared" ref="F21" si="9">+F22+F34+F68+F87+F96+F124+F135</f>
        <v>1446616.1</v>
      </c>
      <c r="G21" s="127">
        <f t="shared" ref="G21:I21" si="10">+G22+G34+G68+G87+G96+G124+G135</f>
        <v>10047563</v>
      </c>
      <c r="H21" s="127">
        <f t="shared" ref="H21" si="11">+H22+H34+H68+H87+H96+H124+H135</f>
        <v>10047563</v>
      </c>
      <c r="I21" s="83">
        <f t="shared" si="10"/>
        <v>1966135.8900000001</v>
      </c>
      <c r="J21" s="81">
        <f t="shared" si="2"/>
        <v>135.91276151288514</v>
      </c>
      <c r="K21" s="89">
        <f t="shared" si="3"/>
        <v>19.568286260061271</v>
      </c>
    </row>
    <row r="22" spans="1:11" s="84" customFormat="1" x14ac:dyDescent="0.25">
      <c r="A22" s="104"/>
      <c r="B22" s="104">
        <v>31</v>
      </c>
      <c r="C22" s="104"/>
      <c r="D22" s="104"/>
      <c r="E22" s="92" t="s">
        <v>4</v>
      </c>
      <c r="F22" s="83">
        <f t="shared" ref="F22" si="12">+F23+F28+F30</f>
        <v>210747.63</v>
      </c>
      <c r="G22" s="127">
        <f t="shared" ref="G22:I22" si="13">+G23+G28+G30</f>
        <v>1186794</v>
      </c>
      <c r="H22" s="127">
        <f t="shared" ref="H22" si="14">+H23+H28+H30</f>
        <v>1186794</v>
      </c>
      <c r="I22" s="83">
        <f t="shared" si="13"/>
        <v>355215.98000000004</v>
      </c>
      <c r="J22" s="99">
        <f t="shared" ref="J22:J86" si="15">IF(H22&lt;&gt;0,IF(I22/H22&gt;=100,"&gt;&gt;100",I22/H22*100),"-")</f>
        <v>29.93071923181277</v>
      </c>
      <c r="K22" s="89">
        <f t="shared" si="3"/>
        <v>29.93071923181277</v>
      </c>
    </row>
    <row r="23" spans="1:11" s="91" customFormat="1" x14ac:dyDescent="0.25">
      <c r="A23" s="104"/>
      <c r="B23" s="104"/>
      <c r="C23" s="104">
        <v>311</v>
      </c>
      <c r="D23" s="104"/>
      <c r="E23" s="92" t="s">
        <v>258</v>
      </c>
      <c r="F23" s="83">
        <f t="shared" ref="F23" si="16">SUM(F24:F27)</f>
        <v>177016.65</v>
      </c>
      <c r="G23" s="127">
        <f t="shared" ref="G23:I23" si="17">SUM(G24:G27)</f>
        <v>996400</v>
      </c>
      <c r="H23" s="127">
        <f t="shared" ref="H23" si="18">SUM(H24:H27)</f>
        <v>996400</v>
      </c>
      <c r="I23" s="83">
        <f t="shared" si="17"/>
        <v>297528.53000000003</v>
      </c>
      <c r="J23" s="99">
        <f t="shared" si="15"/>
        <v>29.860350260939384</v>
      </c>
      <c r="K23" s="89">
        <f t="shared" si="3"/>
        <v>29.860350260939384</v>
      </c>
    </row>
    <row r="24" spans="1:11" s="91" customFormat="1" x14ac:dyDescent="0.25">
      <c r="A24" s="103"/>
      <c r="B24" s="103"/>
      <c r="C24" s="103"/>
      <c r="D24" s="103">
        <v>3111</v>
      </c>
      <c r="E24" s="93" t="s">
        <v>36</v>
      </c>
      <c r="F24" s="100">
        <v>165684.49</v>
      </c>
      <c r="G24" s="128">
        <f>922200+21200</f>
        <v>943400</v>
      </c>
      <c r="H24" s="128">
        <f>G24</f>
        <v>943400</v>
      </c>
      <c r="I24" s="100">
        <v>257071.34</v>
      </c>
      <c r="J24" s="101">
        <f t="shared" si="15"/>
        <v>27.249453042187831</v>
      </c>
      <c r="K24" s="89">
        <f t="shared" si="3"/>
        <v>27.249453042187831</v>
      </c>
    </row>
    <row r="25" spans="1:11" s="91" customFormat="1" x14ac:dyDescent="0.25">
      <c r="A25" s="103"/>
      <c r="B25" s="103"/>
      <c r="C25" s="103"/>
      <c r="D25" s="106">
        <v>3112</v>
      </c>
      <c r="E25" s="93" t="s">
        <v>110</v>
      </c>
      <c r="F25" s="100">
        <v>0</v>
      </c>
      <c r="G25" s="128">
        <v>0</v>
      </c>
      <c r="H25" s="128">
        <f t="shared" ref="H25:H27" si="19">G25</f>
        <v>0</v>
      </c>
      <c r="I25" s="100">
        <v>0</v>
      </c>
      <c r="J25" s="101" t="str">
        <f t="shared" si="15"/>
        <v>-</v>
      </c>
      <c r="K25" s="89"/>
    </row>
    <row r="26" spans="1:11" s="91" customFormat="1" x14ac:dyDescent="0.25">
      <c r="A26" s="103"/>
      <c r="B26" s="103"/>
      <c r="C26" s="103"/>
      <c r="D26" s="106">
        <v>3113</v>
      </c>
      <c r="E26" s="93" t="s">
        <v>78</v>
      </c>
      <c r="F26" s="100">
        <v>11332.16</v>
      </c>
      <c r="G26" s="128">
        <f>50000+3000</f>
        <v>53000</v>
      </c>
      <c r="H26" s="128">
        <f t="shared" si="19"/>
        <v>53000</v>
      </c>
      <c r="I26" s="100">
        <v>40457.19</v>
      </c>
      <c r="J26" s="101">
        <f t="shared" si="15"/>
        <v>76.334320754716984</v>
      </c>
      <c r="K26" s="89">
        <f t="shared" si="3"/>
        <v>76.334320754716984</v>
      </c>
    </row>
    <row r="27" spans="1:11" s="84" customFormat="1" x14ac:dyDescent="0.25">
      <c r="A27" s="103"/>
      <c r="B27" s="103"/>
      <c r="C27" s="103"/>
      <c r="D27" s="106">
        <v>3114</v>
      </c>
      <c r="E27" s="93" t="s">
        <v>111</v>
      </c>
      <c r="F27" s="100">
        <v>0</v>
      </c>
      <c r="G27" s="128">
        <v>0</v>
      </c>
      <c r="H27" s="128">
        <f t="shared" si="19"/>
        <v>0</v>
      </c>
      <c r="I27" s="100">
        <v>0</v>
      </c>
      <c r="J27" s="101" t="str">
        <f t="shared" si="15"/>
        <v>-</v>
      </c>
      <c r="K27" s="89"/>
    </row>
    <row r="28" spans="1:11" s="91" customFormat="1" x14ac:dyDescent="0.25">
      <c r="A28" s="104"/>
      <c r="B28" s="104"/>
      <c r="C28" s="104">
        <v>312</v>
      </c>
      <c r="D28" s="104"/>
      <c r="E28" s="92" t="s">
        <v>79</v>
      </c>
      <c r="F28" s="83">
        <f t="shared" ref="F28:I28" si="20">+F29</f>
        <v>5703.42</v>
      </c>
      <c r="G28" s="127">
        <f t="shared" si="20"/>
        <v>33300</v>
      </c>
      <c r="H28" s="127">
        <f t="shared" si="20"/>
        <v>33300</v>
      </c>
      <c r="I28" s="83">
        <f t="shared" si="20"/>
        <v>10140.39</v>
      </c>
      <c r="J28" s="99">
        <f t="shared" si="15"/>
        <v>30.451621621621623</v>
      </c>
      <c r="K28" s="89">
        <f t="shared" si="3"/>
        <v>30.451621621621623</v>
      </c>
    </row>
    <row r="29" spans="1:11" s="84" customFormat="1" x14ac:dyDescent="0.25">
      <c r="A29" s="103"/>
      <c r="B29" s="103"/>
      <c r="C29" s="103"/>
      <c r="D29" s="103">
        <v>3121</v>
      </c>
      <c r="E29" s="93" t="s">
        <v>255</v>
      </c>
      <c r="F29" s="100">
        <v>5703.42</v>
      </c>
      <c r="G29" s="128">
        <v>33300</v>
      </c>
      <c r="H29" s="128">
        <f>G29</f>
        <v>33300</v>
      </c>
      <c r="I29" s="100">
        <v>10140.39</v>
      </c>
      <c r="J29" s="101"/>
      <c r="K29" s="89"/>
    </row>
    <row r="30" spans="1:11" s="91" customFormat="1" x14ac:dyDescent="0.25">
      <c r="A30" s="104"/>
      <c r="B30" s="104"/>
      <c r="C30" s="104">
        <v>313</v>
      </c>
      <c r="D30" s="104"/>
      <c r="E30" s="92" t="s">
        <v>259</v>
      </c>
      <c r="F30" s="83">
        <f t="shared" ref="F30" si="21">SUM(F31:F33)</f>
        <v>28027.56</v>
      </c>
      <c r="G30" s="127">
        <f t="shared" ref="G30:I30" si="22">SUM(G31:G33)</f>
        <v>157094</v>
      </c>
      <c r="H30" s="127">
        <f t="shared" ref="H30" si="23">SUM(H31:H33)</f>
        <v>157094</v>
      </c>
      <c r="I30" s="83">
        <f t="shared" si="22"/>
        <v>47547.06</v>
      </c>
      <c r="J30" s="99">
        <f t="shared" si="15"/>
        <v>30.266630170471181</v>
      </c>
      <c r="K30" s="89">
        <f t="shared" si="3"/>
        <v>30.266630170471181</v>
      </c>
    </row>
    <row r="31" spans="1:11" s="91" customFormat="1" x14ac:dyDescent="0.25">
      <c r="A31" s="103"/>
      <c r="B31" s="103"/>
      <c r="C31" s="103"/>
      <c r="D31" s="103">
        <v>3131</v>
      </c>
      <c r="E31" s="93" t="s">
        <v>112</v>
      </c>
      <c r="F31" s="100">
        <v>0</v>
      </c>
      <c r="G31" s="128">
        <v>0</v>
      </c>
      <c r="H31" s="128">
        <f>G31</f>
        <v>0</v>
      </c>
      <c r="I31" s="100">
        <v>0</v>
      </c>
      <c r="J31" s="101" t="str">
        <f t="shared" si="15"/>
        <v>-</v>
      </c>
      <c r="K31" s="89"/>
    </row>
    <row r="32" spans="1:11" s="91" customFormat="1" x14ac:dyDescent="0.25">
      <c r="A32" s="103"/>
      <c r="B32" s="103"/>
      <c r="C32" s="103"/>
      <c r="D32" s="103">
        <v>3132</v>
      </c>
      <c r="E32" s="93" t="s">
        <v>80</v>
      </c>
      <c r="F32" s="100">
        <v>28027.56</v>
      </c>
      <c r="G32" s="128">
        <f>152094+5000</f>
        <v>157094</v>
      </c>
      <c r="H32" s="128">
        <f t="shared" ref="H32:H33" si="24">G32</f>
        <v>157094</v>
      </c>
      <c r="I32" s="100">
        <v>47547.06</v>
      </c>
      <c r="J32" s="101">
        <f t="shared" si="15"/>
        <v>30.266630170471181</v>
      </c>
      <c r="K32" s="89">
        <f t="shared" si="3"/>
        <v>30.266630170471181</v>
      </c>
    </row>
    <row r="33" spans="1:11" s="84" customFormat="1" x14ac:dyDescent="0.25">
      <c r="A33" s="103"/>
      <c r="B33" s="103"/>
      <c r="C33" s="103"/>
      <c r="D33" s="103">
        <v>3133</v>
      </c>
      <c r="E33" s="93" t="s">
        <v>113</v>
      </c>
      <c r="F33" s="100">
        <v>0</v>
      </c>
      <c r="G33" s="128">
        <v>0</v>
      </c>
      <c r="H33" s="128">
        <f t="shared" si="24"/>
        <v>0</v>
      </c>
      <c r="I33" s="100">
        <v>0</v>
      </c>
      <c r="J33" s="101" t="str">
        <f t="shared" si="15"/>
        <v>-</v>
      </c>
      <c r="K33" s="89"/>
    </row>
    <row r="34" spans="1:11" s="84" customFormat="1" x14ac:dyDescent="0.25">
      <c r="A34" s="104"/>
      <c r="B34" s="104">
        <v>32</v>
      </c>
      <c r="C34" s="104"/>
      <c r="D34" s="104"/>
      <c r="E34" s="92" t="s">
        <v>13</v>
      </c>
      <c r="F34" s="83">
        <f t="shared" ref="F34" si="25">+F35+F40+F48+F58+F60</f>
        <v>93952.94</v>
      </c>
      <c r="G34" s="127">
        <f t="shared" ref="G34:I34" si="26">+G35+G40+G48+G58+G60</f>
        <v>631751</v>
      </c>
      <c r="H34" s="127">
        <f t="shared" ref="H34" si="27">+H35+H40+H48+H58+H60</f>
        <v>631751</v>
      </c>
      <c r="I34" s="83">
        <f t="shared" si="26"/>
        <v>134484.79</v>
      </c>
      <c r="J34" s="99">
        <f t="shared" si="15"/>
        <v>21.287625979222828</v>
      </c>
      <c r="K34" s="89">
        <f t="shared" si="3"/>
        <v>21.287625979222828</v>
      </c>
    </row>
    <row r="35" spans="1:11" s="91" customFormat="1" x14ac:dyDescent="0.25">
      <c r="A35" s="104"/>
      <c r="B35" s="104"/>
      <c r="C35" s="104">
        <v>321</v>
      </c>
      <c r="D35" s="104"/>
      <c r="E35" s="92" t="s">
        <v>260</v>
      </c>
      <c r="F35" s="83">
        <f t="shared" ref="F35" si="28">SUM(F36:F39)</f>
        <v>7715.369999999999</v>
      </c>
      <c r="G35" s="127">
        <f t="shared" ref="G35:I35" si="29">SUM(G36:G39)</f>
        <v>81930</v>
      </c>
      <c r="H35" s="127">
        <f t="shared" ref="H35" si="30">SUM(H36:H39)</f>
        <v>81930</v>
      </c>
      <c r="I35" s="83">
        <f t="shared" si="29"/>
        <v>13465.34</v>
      </c>
      <c r="J35" s="99">
        <f t="shared" si="15"/>
        <v>16.435176370072014</v>
      </c>
      <c r="K35" s="89">
        <f t="shared" si="3"/>
        <v>16.435176370072014</v>
      </c>
    </row>
    <row r="36" spans="1:11" s="91" customFormat="1" x14ac:dyDescent="0.25">
      <c r="A36" s="103"/>
      <c r="B36" s="103"/>
      <c r="C36" s="103"/>
      <c r="D36" s="103">
        <v>3211</v>
      </c>
      <c r="E36" s="93" t="s">
        <v>37</v>
      </c>
      <c r="F36" s="100">
        <v>264.44</v>
      </c>
      <c r="G36" s="128">
        <f>3000+13120</f>
        <v>16120</v>
      </c>
      <c r="H36" s="128">
        <f>G36</f>
        <v>16120</v>
      </c>
      <c r="I36" s="100">
        <v>283.27</v>
      </c>
      <c r="J36" s="101">
        <f t="shared" si="15"/>
        <v>1.7572580645161291</v>
      </c>
      <c r="K36" s="89">
        <f t="shared" si="3"/>
        <v>1.7572580645161291</v>
      </c>
    </row>
    <row r="37" spans="1:11" s="91" customFormat="1" x14ac:dyDescent="0.25">
      <c r="A37" s="103"/>
      <c r="B37" s="103"/>
      <c r="C37" s="103"/>
      <c r="D37" s="103">
        <v>3212</v>
      </c>
      <c r="E37" s="93" t="s">
        <v>81</v>
      </c>
      <c r="F37" s="100">
        <v>5237.78</v>
      </c>
      <c r="G37" s="128">
        <f>22000+680</f>
        <v>22680</v>
      </c>
      <c r="H37" s="128">
        <f t="shared" ref="H37:H39" si="31">G37</f>
        <v>22680</v>
      </c>
      <c r="I37" s="100">
        <v>4582.5600000000004</v>
      </c>
      <c r="J37" s="101">
        <f t="shared" si="15"/>
        <v>20.205291005291006</v>
      </c>
      <c r="K37" s="89">
        <f t="shared" si="3"/>
        <v>20.205291005291006</v>
      </c>
    </row>
    <row r="38" spans="1:11" s="91" customFormat="1" x14ac:dyDescent="0.25">
      <c r="A38" s="103"/>
      <c r="B38" s="103"/>
      <c r="C38" s="103"/>
      <c r="D38" s="103">
        <v>3213</v>
      </c>
      <c r="E38" s="93" t="s">
        <v>82</v>
      </c>
      <c r="F38" s="100">
        <v>2213.15</v>
      </c>
      <c r="G38" s="128">
        <f>20000+22500</f>
        <v>42500</v>
      </c>
      <c r="H38" s="128">
        <f t="shared" si="31"/>
        <v>42500</v>
      </c>
      <c r="I38" s="100">
        <v>8599.51</v>
      </c>
      <c r="J38" s="101">
        <f t="shared" si="15"/>
        <v>20.234141176470587</v>
      </c>
      <c r="K38" s="89">
        <f t="shared" si="3"/>
        <v>20.234141176470587</v>
      </c>
    </row>
    <row r="39" spans="1:11" s="84" customFormat="1" x14ac:dyDescent="0.25">
      <c r="A39" s="103"/>
      <c r="B39" s="103"/>
      <c r="C39" s="103"/>
      <c r="D39" s="106">
        <v>3214</v>
      </c>
      <c r="E39" s="93" t="s">
        <v>114</v>
      </c>
      <c r="F39" s="100">
        <v>0</v>
      </c>
      <c r="G39" s="128">
        <f>130+500</f>
        <v>630</v>
      </c>
      <c r="H39" s="128">
        <f t="shared" si="31"/>
        <v>630</v>
      </c>
      <c r="I39" s="100">
        <v>0</v>
      </c>
      <c r="J39" s="101">
        <f t="shared" si="15"/>
        <v>0</v>
      </c>
      <c r="K39" s="89"/>
    </row>
    <row r="40" spans="1:11" s="91" customFormat="1" x14ac:dyDescent="0.25">
      <c r="A40" s="104"/>
      <c r="B40" s="104"/>
      <c r="C40" s="104">
        <v>322</v>
      </c>
      <c r="D40" s="104"/>
      <c r="E40" s="92" t="s">
        <v>261</v>
      </c>
      <c r="F40" s="83">
        <f t="shared" ref="F40" si="32">SUM(F41:F47)</f>
        <v>11612.75</v>
      </c>
      <c r="G40" s="127">
        <f t="shared" ref="G40:I40" si="33">SUM(G41:G47)</f>
        <v>69319</v>
      </c>
      <c r="H40" s="127">
        <f t="shared" ref="H40" si="34">SUM(H41:H47)</f>
        <v>69319</v>
      </c>
      <c r="I40" s="83">
        <f t="shared" si="33"/>
        <v>10851.26</v>
      </c>
      <c r="J40" s="99">
        <f t="shared" si="15"/>
        <v>15.654091951701554</v>
      </c>
      <c r="K40" s="89">
        <f t="shared" si="3"/>
        <v>15.654091951701554</v>
      </c>
    </row>
    <row r="41" spans="1:11" s="91" customFormat="1" x14ac:dyDescent="0.25">
      <c r="A41" s="103"/>
      <c r="B41" s="103"/>
      <c r="C41" s="103"/>
      <c r="D41" s="106">
        <v>3221</v>
      </c>
      <c r="E41" s="93" t="s">
        <v>83</v>
      </c>
      <c r="F41" s="100">
        <v>3921.89</v>
      </c>
      <c r="G41" s="128">
        <v>15000</v>
      </c>
      <c r="H41" s="128">
        <f>G41</f>
        <v>15000</v>
      </c>
      <c r="I41" s="100">
        <v>4747.9399999999996</v>
      </c>
      <c r="J41" s="101">
        <f t="shared" si="15"/>
        <v>31.652933333333333</v>
      </c>
      <c r="K41" s="89">
        <f t="shared" si="3"/>
        <v>31.652933333333333</v>
      </c>
    </row>
    <row r="42" spans="1:11" s="91" customFormat="1" x14ac:dyDescent="0.25">
      <c r="A42" s="103"/>
      <c r="B42" s="103"/>
      <c r="C42" s="103"/>
      <c r="D42" s="106">
        <v>3222</v>
      </c>
      <c r="E42" s="93" t="s">
        <v>115</v>
      </c>
      <c r="F42" s="100">
        <v>0</v>
      </c>
      <c r="G42" s="128">
        <v>0</v>
      </c>
      <c r="H42" s="128">
        <f t="shared" ref="H42:H47" si="35">G42</f>
        <v>0</v>
      </c>
      <c r="I42" s="100">
        <v>0</v>
      </c>
      <c r="J42" s="101" t="str">
        <f t="shared" si="15"/>
        <v>-</v>
      </c>
      <c r="K42" s="89"/>
    </row>
    <row r="43" spans="1:11" s="91" customFormat="1" x14ac:dyDescent="0.25">
      <c r="A43" s="103"/>
      <c r="B43" s="103"/>
      <c r="C43" s="103"/>
      <c r="D43" s="106">
        <v>3223</v>
      </c>
      <c r="E43" s="93" t="s">
        <v>84</v>
      </c>
      <c r="F43" s="100">
        <v>7261.24</v>
      </c>
      <c r="G43" s="128">
        <f>33600+16919</f>
        <v>50519</v>
      </c>
      <c r="H43" s="128">
        <f t="shared" si="35"/>
        <v>50519</v>
      </c>
      <c r="I43" s="100">
        <v>5083.51</v>
      </c>
      <c r="J43" s="101">
        <f t="shared" si="15"/>
        <v>10.062570518022923</v>
      </c>
      <c r="K43" s="89">
        <f t="shared" si="3"/>
        <v>10.062570518022923</v>
      </c>
    </row>
    <row r="44" spans="1:11" s="91" customFormat="1" x14ac:dyDescent="0.25">
      <c r="A44" s="103"/>
      <c r="B44" s="103"/>
      <c r="C44" s="103"/>
      <c r="D44" s="106">
        <v>3224</v>
      </c>
      <c r="E44" s="93" t="s">
        <v>85</v>
      </c>
      <c r="F44" s="100">
        <v>429.62</v>
      </c>
      <c r="G44" s="128">
        <v>1800</v>
      </c>
      <c r="H44" s="128">
        <f t="shared" si="35"/>
        <v>1800</v>
      </c>
      <c r="I44" s="100">
        <v>1019.81</v>
      </c>
      <c r="J44" s="101">
        <f t="shared" si="15"/>
        <v>56.656111111111109</v>
      </c>
      <c r="K44" s="89">
        <f t="shared" si="3"/>
        <v>56.656111111111109</v>
      </c>
    </row>
    <row r="45" spans="1:11" s="91" customFormat="1" x14ac:dyDescent="0.25">
      <c r="A45" s="103"/>
      <c r="B45" s="103"/>
      <c r="C45" s="103"/>
      <c r="D45" s="106">
        <v>3225</v>
      </c>
      <c r="E45" s="93" t="s">
        <v>116</v>
      </c>
      <c r="F45" s="100">
        <v>0</v>
      </c>
      <c r="G45" s="128">
        <v>2000</v>
      </c>
      <c r="H45" s="128">
        <f t="shared" si="35"/>
        <v>2000</v>
      </c>
      <c r="I45" s="100">
        <v>0</v>
      </c>
      <c r="J45" s="101">
        <f t="shared" si="15"/>
        <v>0</v>
      </c>
      <c r="K45" s="89"/>
    </row>
    <row r="46" spans="1:11" s="91" customFormat="1" x14ac:dyDescent="0.25">
      <c r="A46" s="103"/>
      <c r="B46" s="103"/>
      <c r="C46" s="103"/>
      <c r="D46" s="106">
        <v>3226</v>
      </c>
      <c r="E46" s="93" t="s">
        <v>117</v>
      </c>
      <c r="F46" s="100">
        <v>0</v>
      </c>
      <c r="G46" s="128">
        <v>0</v>
      </c>
      <c r="H46" s="128">
        <f t="shared" si="35"/>
        <v>0</v>
      </c>
      <c r="I46" s="100">
        <v>0</v>
      </c>
      <c r="J46" s="101" t="str">
        <f t="shared" si="15"/>
        <v>-</v>
      </c>
      <c r="K46" s="89"/>
    </row>
    <row r="47" spans="1:11" s="84" customFormat="1" x14ac:dyDescent="0.25">
      <c r="A47" s="103"/>
      <c r="B47" s="103"/>
      <c r="C47" s="103"/>
      <c r="D47" s="106">
        <v>3227</v>
      </c>
      <c r="E47" s="93" t="s">
        <v>118</v>
      </c>
      <c r="F47" s="100">
        <v>0</v>
      </c>
      <c r="G47" s="128">
        <v>0</v>
      </c>
      <c r="H47" s="128">
        <f t="shared" si="35"/>
        <v>0</v>
      </c>
      <c r="I47" s="100">
        <v>0</v>
      </c>
      <c r="J47" s="101" t="str">
        <f t="shared" si="15"/>
        <v>-</v>
      </c>
      <c r="K47" s="89"/>
    </row>
    <row r="48" spans="1:11" s="91" customFormat="1" x14ac:dyDescent="0.25">
      <c r="A48" s="104"/>
      <c r="B48" s="104"/>
      <c r="C48" s="104">
        <v>323</v>
      </c>
      <c r="D48" s="105"/>
      <c r="E48" s="92" t="s">
        <v>262</v>
      </c>
      <c r="F48" s="83">
        <f t="shared" ref="F48" si="36">SUM(F49:F57)</f>
        <v>69136.680000000008</v>
      </c>
      <c r="G48" s="127">
        <f t="shared" ref="G48:I48" si="37">SUM(G49:G57)</f>
        <v>464002</v>
      </c>
      <c r="H48" s="127">
        <f t="shared" ref="H48" si="38">SUM(H49:H57)</f>
        <v>464002</v>
      </c>
      <c r="I48" s="83">
        <f t="shared" si="37"/>
        <v>100977.15</v>
      </c>
      <c r="J48" s="99">
        <f t="shared" si="15"/>
        <v>21.762223007659447</v>
      </c>
      <c r="K48" s="89">
        <f t="shared" si="3"/>
        <v>21.762223007659447</v>
      </c>
    </row>
    <row r="49" spans="1:11" s="91" customFormat="1" x14ac:dyDescent="0.25">
      <c r="A49" s="103"/>
      <c r="B49" s="103"/>
      <c r="C49" s="103"/>
      <c r="D49" s="106">
        <v>3231</v>
      </c>
      <c r="E49" s="93" t="s">
        <v>86</v>
      </c>
      <c r="F49" s="100">
        <v>10051.1</v>
      </c>
      <c r="G49" s="128">
        <v>30000</v>
      </c>
      <c r="H49" s="128">
        <f>G49</f>
        <v>30000</v>
      </c>
      <c r="I49" s="100">
        <v>12431.8</v>
      </c>
      <c r="J49" s="101">
        <f t="shared" si="15"/>
        <v>41.43933333333333</v>
      </c>
      <c r="K49" s="89">
        <f t="shared" si="3"/>
        <v>41.43933333333333</v>
      </c>
    </row>
    <row r="50" spans="1:11" s="91" customFormat="1" x14ac:dyDescent="0.25">
      <c r="A50" s="103"/>
      <c r="B50" s="103"/>
      <c r="C50" s="103"/>
      <c r="D50" s="106">
        <v>3232</v>
      </c>
      <c r="E50" s="93" t="s">
        <v>87</v>
      </c>
      <c r="F50" s="100">
        <v>4035.17</v>
      </c>
      <c r="G50" s="128">
        <v>18900</v>
      </c>
      <c r="H50" s="128">
        <f t="shared" ref="H50:H57" si="39">G50</f>
        <v>18900</v>
      </c>
      <c r="I50" s="100">
        <v>17026.919999999998</v>
      </c>
      <c r="J50" s="101">
        <f t="shared" si="15"/>
        <v>90.089523809523797</v>
      </c>
      <c r="K50" s="89">
        <f t="shared" si="3"/>
        <v>90.089523809523797</v>
      </c>
    </row>
    <row r="51" spans="1:11" s="91" customFormat="1" x14ac:dyDescent="0.25">
      <c r="A51" s="103"/>
      <c r="B51" s="103"/>
      <c r="C51" s="103"/>
      <c r="D51" s="106">
        <v>3233</v>
      </c>
      <c r="E51" s="93" t="s">
        <v>88</v>
      </c>
      <c r="F51" s="100">
        <v>1007.87</v>
      </c>
      <c r="G51" s="128">
        <v>3400</v>
      </c>
      <c r="H51" s="128">
        <f t="shared" si="39"/>
        <v>3400</v>
      </c>
      <c r="I51" s="100">
        <v>3182.5</v>
      </c>
      <c r="J51" s="101">
        <f t="shared" si="15"/>
        <v>93.602941176470594</v>
      </c>
      <c r="K51" s="89"/>
    </row>
    <row r="52" spans="1:11" s="91" customFormat="1" x14ac:dyDescent="0.25">
      <c r="A52" s="103"/>
      <c r="B52" s="103"/>
      <c r="C52" s="103"/>
      <c r="D52" s="106">
        <v>3234</v>
      </c>
      <c r="E52" s="93" t="s">
        <v>89</v>
      </c>
      <c r="F52" s="100">
        <v>1161.74</v>
      </c>
      <c r="G52" s="128">
        <v>2000</v>
      </c>
      <c r="H52" s="128">
        <f t="shared" si="39"/>
        <v>2000</v>
      </c>
      <c r="I52" s="100">
        <v>786.77</v>
      </c>
      <c r="J52" s="101">
        <f t="shared" si="15"/>
        <v>39.338499999999996</v>
      </c>
      <c r="K52" s="89">
        <f t="shared" si="3"/>
        <v>39.338499999999996</v>
      </c>
    </row>
    <row r="53" spans="1:11" s="91" customFormat="1" x14ac:dyDescent="0.25">
      <c r="A53" s="103"/>
      <c r="B53" s="103"/>
      <c r="C53" s="103"/>
      <c r="D53" s="106">
        <v>3235</v>
      </c>
      <c r="E53" s="93" t="s">
        <v>90</v>
      </c>
      <c r="F53" s="100">
        <v>27038.03</v>
      </c>
      <c r="G53" s="128">
        <f>123223+15560</f>
        <v>138783</v>
      </c>
      <c r="H53" s="128">
        <f t="shared" si="39"/>
        <v>138783</v>
      </c>
      <c r="I53" s="100">
        <v>38716.629999999997</v>
      </c>
      <c r="J53" s="101">
        <f t="shared" si="15"/>
        <v>27.897242457649714</v>
      </c>
      <c r="K53" s="89">
        <f t="shared" si="3"/>
        <v>27.897242457649714</v>
      </c>
    </row>
    <row r="54" spans="1:11" s="91" customFormat="1" x14ac:dyDescent="0.25">
      <c r="A54" s="103"/>
      <c r="B54" s="103"/>
      <c r="C54" s="103"/>
      <c r="D54" s="106">
        <v>3236</v>
      </c>
      <c r="E54" s="93" t="s">
        <v>91</v>
      </c>
      <c r="F54" s="100">
        <v>15</v>
      </c>
      <c r="G54" s="128">
        <v>6000</v>
      </c>
      <c r="H54" s="128">
        <f t="shared" si="39"/>
        <v>6000</v>
      </c>
      <c r="I54" s="100">
        <v>15</v>
      </c>
      <c r="J54" s="101">
        <f t="shared" si="15"/>
        <v>0.25</v>
      </c>
      <c r="K54" s="89">
        <f t="shared" si="3"/>
        <v>0.25</v>
      </c>
    </row>
    <row r="55" spans="1:11" s="91" customFormat="1" x14ac:dyDescent="0.25">
      <c r="A55" s="103"/>
      <c r="B55" s="103"/>
      <c r="C55" s="103"/>
      <c r="D55" s="106">
        <v>3237</v>
      </c>
      <c r="E55" s="93" t="s">
        <v>92</v>
      </c>
      <c r="F55" s="100">
        <v>747.24</v>
      </c>
      <c r="G55" s="128">
        <f>6600+30000</f>
        <v>36600</v>
      </c>
      <c r="H55" s="128">
        <f t="shared" si="39"/>
        <v>36600</v>
      </c>
      <c r="I55" s="100">
        <v>7997.7</v>
      </c>
      <c r="J55" s="101">
        <f t="shared" si="15"/>
        <v>21.851639344262296</v>
      </c>
      <c r="K55" s="89">
        <f t="shared" si="3"/>
        <v>21.851639344262296</v>
      </c>
    </row>
    <row r="56" spans="1:11" s="91" customFormat="1" x14ac:dyDescent="0.25">
      <c r="A56" s="103"/>
      <c r="B56" s="103"/>
      <c r="C56" s="103"/>
      <c r="D56" s="106">
        <v>3238</v>
      </c>
      <c r="E56" s="93" t="s">
        <v>93</v>
      </c>
      <c r="F56" s="100">
        <v>13128.87</v>
      </c>
      <c r="G56" s="128">
        <f>21000+148819</f>
        <v>169819</v>
      </c>
      <c r="H56" s="128">
        <f t="shared" si="39"/>
        <v>169819</v>
      </c>
      <c r="I56" s="100">
        <v>10043.030000000001</v>
      </c>
      <c r="J56" s="101">
        <f t="shared" si="15"/>
        <v>5.9139613353040597</v>
      </c>
      <c r="K56" s="89">
        <f t="shared" si="3"/>
        <v>5.9139613353040597</v>
      </c>
    </row>
    <row r="57" spans="1:11" s="84" customFormat="1" x14ac:dyDescent="0.25">
      <c r="A57" s="103"/>
      <c r="B57" s="103"/>
      <c r="C57" s="103"/>
      <c r="D57" s="106">
        <v>3239</v>
      </c>
      <c r="E57" s="93" t="s">
        <v>94</v>
      </c>
      <c r="F57" s="100">
        <v>11951.66</v>
      </c>
      <c r="G57" s="128">
        <v>58500</v>
      </c>
      <c r="H57" s="128">
        <f t="shared" si="39"/>
        <v>58500</v>
      </c>
      <c r="I57" s="100">
        <v>10776.8</v>
      </c>
      <c r="J57" s="101">
        <f t="shared" si="15"/>
        <v>18.421880341880339</v>
      </c>
      <c r="K57" s="89">
        <f t="shared" si="3"/>
        <v>18.421880341880339</v>
      </c>
    </row>
    <row r="58" spans="1:11" s="84" customFormat="1" x14ac:dyDescent="0.25">
      <c r="A58" s="104"/>
      <c r="B58" s="104"/>
      <c r="C58" s="105">
        <v>324</v>
      </c>
      <c r="D58" s="104"/>
      <c r="E58" s="92" t="s">
        <v>119</v>
      </c>
      <c r="F58" s="102">
        <v>0</v>
      </c>
      <c r="G58" s="129">
        <f>+G59</f>
        <v>100</v>
      </c>
      <c r="H58" s="129">
        <f>+H59</f>
        <v>100</v>
      </c>
      <c r="I58" s="102">
        <v>2392</v>
      </c>
      <c r="J58" s="99">
        <f t="shared" si="15"/>
        <v>2392</v>
      </c>
      <c r="K58" s="89">
        <f>I58/H58*100</f>
        <v>2392</v>
      </c>
    </row>
    <row r="59" spans="1:11" s="84" customFormat="1" x14ac:dyDescent="0.25">
      <c r="A59" s="104"/>
      <c r="B59" s="104"/>
      <c r="C59" s="105"/>
      <c r="D59" s="103">
        <v>3241</v>
      </c>
      <c r="E59" s="93" t="s">
        <v>119</v>
      </c>
      <c r="F59" s="102"/>
      <c r="G59" s="128">
        <v>100</v>
      </c>
      <c r="H59" s="128">
        <f>G59</f>
        <v>100</v>
      </c>
      <c r="I59" s="100">
        <v>2392</v>
      </c>
      <c r="J59" s="101">
        <f t="shared" si="15"/>
        <v>2392</v>
      </c>
      <c r="K59" s="89">
        <f t="shared" si="3"/>
        <v>2392</v>
      </c>
    </row>
    <row r="60" spans="1:11" s="91" customFormat="1" x14ac:dyDescent="0.25">
      <c r="A60" s="104"/>
      <c r="B60" s="104"/>
      <c r="C60" s="105">
        <v>329</v>
      </c>
      <c r="D60" s="104"/>
      <c r="E60" s="92" t="s">
        <v>99</v>
      </c>
      <c r="F60" s="83">
        <f t="shared" ref="F60" si="40">SUM(F61:F67)</f>
        <v>5488.14</v>
      </c>
      <c r="G60" s="127">
        <f t="shared" ref="G60:I60" si="41">SUM(G61:G67)</f>
        <v>16400</v>
      </c>
      <c r="H60" s="127">
        <f t="shared" ref="H60" si="42">SUM(H61:H67)</f>
        <v>16400</v>
      </c>
      <c r="I60" s="83">
        <f t="shared" si="41"/>
        <v>6799.04</v>
      </c>
      <c r="J60" s="99">
        <f t="shared" si="15"/>
        <v>41.457560975609759</v>
      </c>
      <c r="K60" s="89">
        <f t="shared" si="3"/>
        <v>41.457560975609759</v>
      </c>
    </row>
    <row r="61" spans="1:11" s="91" customFormat="1" x14ac:dyDescent="0.25">
      <c r="A61" s="103"/>
      <c r="B61" s="103"/>
      <c r="C61" s="103"/>
      <c r="D61" s="106">
        <v>3291</v>
      </c>
      <c r="E61" s="94" t="s">
        <v>95</v>
      </c>
      <c r="F61" s="100">
        <v>3718.92</v>
      </c>
      <c r="G61" s="128">
        <v>7600</v>
      </c>
      <c r="H61" s="128">
        <f>G61</f>
        <v>7600</v>
      </c>
      <c r="I61" s="100">
        <v>3678</v>
      </c>
      <c r="J61" s="101">
        <f t="shared" si="15"/>
        <v>48.39473684210526</v>
      </c>
      <c r="K61" s="89">
        <f t="shared" si="3"/>
        <v>48.39473684210526</v>
      </c>
    </row>
    <row r="62" spans="1:11" s="91" customFormat="1" x14ac:dyDescent="0.25">
      <c r="A62" s="103"/>
      <c r="B62" s="103"/>
      <c r="C62" s="103"/>
      <c r="D62" s="106">
        <v>3292</v>
      </c>
      <c r="E62" s="93" t="s">
        <v>96</v>
      </c>
      <c r="F62" s="100">
        <v>733.96</v>
      </c>
      <c r="G62" s="128">
        <v>1000</v>
      </c>
      <c r="H62" s="128">
        <f t="shared" ref="H62:H67" si="43">G62</f>
        <v>1000</v>
      </c>
      <c r="I62" s="100">
        <v>1137.1500000000001</v>
      </c>
      <c r="J62" s="101">
        <f t="shared" si="15"/>
        <v>113.715</v>
      </c>
      <c r="K62" s="89">
        <f t="shared" si="3"/>
        <v>113.715</v>
      </c>
    </row>
    <row r="63" spans="1:11" s="91" customFormat="1" x14ac:dyDescent="0.25">
      <c r="A63" s="103"/>
      <c r="B63" s="103"/>
      <c r="C63" s="103"/>
      <c r="D63" s="106">
        <v>3293</v>
      </c>
      <c r="E63" s="93" t="s">
        <v>97</v>
      </c>
      <c r="F63" s="100">
        <v>50</v>
      </c>
      <c r="G63" s="128">
        <v>1000</v>
      </c>
      <c r="H63" s="128">
        <f t="shared" si="43"/>
        <v>1000</v>
      </c>
      <c r="I63" s="100">
        <v>88.02</v>
      </c>
      <c r="J63" s="101">
        <f t="shared" si="15"/>
        <v>8.8019999999999996</v>
      </c>
      <c r="K63" s="89">
        <f t="shared" si="3"/>
        <v>8.8019999999999996</v>
      </c>
    </row>
    <row r="64" spans="1:11" s="91" customFormat="1" x14ac:dyDescent="0.25">
      <c r="A64" s="103"/>
      <c r="B64" s="103"/>
      <c r="C64" s="103"/>
      <c r="D64" s="106">
        <v>3294</v>
      </c>
      <c r="E64" s="93" t="s">
        <v>120</v>
      </c>
      <c r="F64" s="100">
        <v>0</v>
      </c>
      <c r="G64" s="128">
        <v>100</v>
      </c>
      <c r="H64" s="128">
        <f t="shared" si="43"/>
        <v>100</v>
      </c>
      <c r="I64" s="100">
        <v>0</v>
      </c>
      <c r="J64" s="101">
        <f t="shared" si="15"/>
        <v>0</v>
      </c>
      <c r="K64" s="89">
        <f t="shared" si="3"/>
        <v>0</v>
      </c>
    </row>
    <row r="65" spans="1:11" s="91" customFormat="1" x14ac:dyDescent="0.25">
      <c r="A65" s="103"/>
      <c r="B65" s="103"/>
      <c r="C65" s="103"/>
      <c r="D65" s="106">
        <v>3295</v>
      </c>
      <c r="E65" s="93" t="s">
        <v>98</v>
      </c>
      <c r="F65" s="100">
        <v>209</v>
      </c>
      <c r="G65" s="128">
        <v>3000</v>
      </c>
      <c r="H65" s="128">
        <f t="shared" si="43"/>
        <v>3000</v>
      </c>
      <c r="I65" s="100">
        <v>1044.9000000000001</v>
      </c>
      <c r="J65" s="101">
        <f t="shared" si="15"/>
        <v>34.830000000000005</v>
      </c>
      <c r="K65" s="89">
        <f t="shared" si="3"/>
        <v>34.830000000000005</v>
      </c>
    </row>
    <row r="66" spans="1:11" s="91" customFormat="1" x14ac:dyDescent="0.25">
      <c r="A66" s="103"/>
      <c r="B66" s="103"/>
      <c r="C66" s="103"/>
      <c r="D66" s="106" t="s">
        <v>121</v>
      </c>
      <c r="E66" s="93" t="s">
        <v>122</v>
      </c>
      <c r="F66" s="100">
        <v>0</v>
      </c>
      <c r="G66" s="128">
        <v>100</v>
      </c>
      <c r="H66" s="128">
        <f t="shared" si="43"/>
        <v>100</v>
      </c>
      <c r="I66" s="100">
        <v>0</v>
      </c>
      <c r="J66" s="101">
        <f t="shared" si="15"/>
        <v>0</v>
      </c>
      <c r="K66" s="89"/>
    </row>
    <row r="67" spans="1:11" s="84" customFormat="1" x14ac:dyDescent="0.25">
      <c r="A67" s="103"/>
      <c r="B67" s="103"/>
      <c r="C67" s="103"/>
      <c r="D67" s="106">
        <v>3299</v>
      </c>
      <c r="E67" s="93" t="s">
        <v>123</v>
      </c>
      <c r="F67" s="100">
        <v>776.26</v>
      </c>
      <c r="G67" s="128">
        <v>3600</v>
      </c>
      <c r="H67" s="128">
        <f t="shared" si="43"/>
        <v>3600</v>
      </c>
      <c r="I67" s="100">
        <v>850.97</v>
      </c>
      <c r="J67" s="101">
        <f t="shared" si="15"/>
        <v>23.638055555555557</v>
      </c>
      <c r="K67" s="89">
        <f t="shared" si="3"/>
        <v>23.638055555555557</v>
      </c>
    </row>
    <row r="68" spans="1:11" s="84" customFormat="1" x14ac:dyDescent="0.25">
      <c r="A68" s="104"/>
      <c r="B68" s="105">
        <v>34</v>
      </c>
      <c r="C68" s="104"/>
      <c r="D68" s="104"/>
      <c r="E68" s="95" t="s">
        <v>263</v>
      </c>
      <c r="F68" s="83">
        <f t="shared" ref="F68" si="44">+F69+F74+F82</f>
        <v>0</v>
      </c>
      <c r="G68" s="127">
        <f t="shared" ref="G68:I68" si="45">+G69+G74+G82</f>
        <v>340</v>
      </c>
      <c r="H68" s="127">
        <f t="shared" ref="H68" si="46">+H69+H74+H82</f>
        <v>340</v>
      </c>
      <c r="I68" s="83">
        <f t="shared" si="45"/>
        <v>1.3</v>
      </c>
      <c r="J68" s="99">
        <f t="shared" si="15"/>
        <v>0.38235294117647062</v>
      </c>
      <c r="K68" s="89"/>
    </row>
    <row r="69" spans="1:11" s="91" customFormat="1" x14ac:dyDescent="0.25">
      <c r="A69" s="104"/>
      <c r="B69" s="104"/>
      <c r="C69" s="105">
        <v>341</v>
      </c>
      <c r="D69" s="104"/>
      <c r="E69" s="92" t="s">
        <v>264</v>
      </c>
      <c r="F69" s="83">
        <f t="shared" ref="F69" si="47">SUM(F70:F73)</f>
        <v>0</v>
      </c>
      <c r="G69" s="127">
        <f t="shared" ref="G69:I69" si="48">SUM(G70:G73)</f>
        <v>0</v>
      </c>
      <c r="H69" s="127">
        <f t="shared" ref="H69" si="49">SUM(H70:H73)</f>
        <v>0</v>
      </c>
      <c r="I69" s="83">
        <f t="shared" si="48"/>
        <v>0</v>
      </c>
      <c r="J69" s="99" t="str">
        <f t="shared" si="15"/>
        <v>-</v>
      </c>
      <c r="K69" s="89"/>
    </row>
    <row r="70" spans="1:11" s="91" customFormat="1" x14ac:dyDescent="0.25">
      <c r="A70" s="103"/>
      <c r="B70" s="103"/>
      <c r="C70" s="103"/>
      <c r="D70" s="106">
        <v>3411</v>
      </c>
      <c r="E70" s="93" t="s">
        <v>124</v>
      </c>
      <c r="F70" s="100">
        <v>0</v>
      </c>
      <c r="G70" s="128">
        <v>0</v>
      </c>
      <c r="H70" s="128">
        <f>G70</f>
        <v>0</v>
      </c>
      <c r="I70" s="100">
        <v>0</v>
      </c>
      <c r="J70" s="101" t="str">
        <f t="shared" si="15"/>
        <v>-</v>
      </c>
      <c r="K70" s="89"/>
    </row>
    <row r="71" spans="1:11" s="91" customFormat="1" x14ac:dyDescent="0.25">
      <c r="A71" s="103"/>
      <c r="B71" s="103"/>
      <c r="C71" s="103"/>
      <c r="D71" s="106">
        <v>3412</v>
      </c>
      <c r="E71" s="93" t="s">
        <v>125</v>
      </c>
      <c r="F71" s="100">
        <v>0</v>
      </c>
      <c r="G71" s="128">
        <v>0</v>
      </c>
      <c r="H71" s="128">
        <f t="shared" ref="H71:H73" si="50">G71</f>
        <v>0</v>
      </c>
      <c r="I71" s="100">
        <v>0</v>
      </c>
      <c r="J71" s="101" t="str">
        <f t="shared" si="15"/>
        <v>-</v>
      </c>
      <c r="K71" s="89"/>
    </row>
    <row r="72" spans="1:11" s="91" customFormat="1" x14ac:dyDescent="0.25">
      <c r="A72" s="103"/>
      <c r="B72" s="103"/>
      <c r="C72" s="103"/>
      <c r="D72" s="106">
        <v>3413</v>
      </c>
      <c r="E72" s="93" t="s">
        <v>126</v>
      </c>
      <c r="F72" s="100">
        <v>0</v>
      </c>
      <c r="G72" s="128">
        <v>0</v>
      </c>
      <c r="H72" s="128">
        <f t="shared" si="50"/>
        <v>0</v>
      </c>
      <c r="I72" s="100">
        <v>0</v>
      </c>
      <c r="J72" s="101" t="str">
        <f t="shared" si="15"/>
        <v>-</v>
      </c>
      <c r="K72" s="89"/>
    </row>
    <row r="73" spans="1:11" s="84" customFormat="1" x14ac:dyDescent="0.25">
      <c r="A73" s="103"/>
      <c r="B73" s="103"/>
      <c r="C73" s="103"/>
      <c r="D73" s="106">
        <v>3419</v>
      </c>
      <c r="E73" s="93" t="s">
        <v>127</v>
      </c>
      <c r="F73" s="100">
        <v>0</v>
      </c>
      <c r="G73" s="128">
        <v>0</v>
      </c>
      <c r="H73" s="128">
        <f t="shared" si="50"/>
        <v>0</v>
      </c>
      <c r="I73" s="100">
        <v>0</v>
      </c>
      <c r="J73" s="101" t="str">
        <f t="shared" si="15"/>
        <v>-</v>
      </c>
      <c r="K73" s="89"/>
    </row>
    <row r="74" spans="1:11" s="91" customFormat="1" x14ac:dyDescent="0.25">
      <c r="A74" s="104"/>
      <c r="B74" s="104"/>
      <c r="C74" s="105">
        <v>342</v>
      </c>
      <c r="D74" s="104"/>
      <c r="E74" s="92" t="s">
        <v>265</v>
      </c>
      <c r="F74" s="83">
        <f t="shared" ref="F74" si="51">SUM(F75:F81)</f>
        <v>0</v>
      </c>
      <c r="G74" s="127">
        <f t="shared" ref="G74:I74" si="52">SUM(G75:G81)</f>
        <v>0</v>
      </c>
      <c r="H74" s="127">
        <f t="shared" ref="H74" si="53">SUM(H75:H81)</f>
        <v>0</v>
      </c>
      <c r="I74" s="83">
        <f t="shared" si="52"/>
        <v>0</v>
      </c>
      <c r="J74" s="99" t="str">
        <f t="shared" si="15"/>
        <v>-</v>
      </c>
      <c r="K74" s="89"/>
    </row>
    <row r="75" spans="1:11" s="91" customFormat="1" ht="26.4" x14ac:dyDescent="0.25">
      <c r="A75" s="103"/>
      <c r="B75" s="103"/>
      <c r="C75" s="103"/>
      <c r="D75" s="106">
        <v>3421</v>
      </c>
      <c r="E75" s="93" t="s">
        <v>128</v>
      </c>
      <c r="F75" s="100">
        <v>0</v>
      </c>
      <c r="G75" s="128">
        <v>0</v>
      </c>
      <c r="H75" s="128">
        <f>G75</f>
        <v>0</v>
      </c>
      <c r="I75" s="100">
        <v>0</v>
      </c>
      <c r="J75" s="101" t="str">
        <f t="shared" si="15"/>
        <v>-</v>
      </c>
      <c r="K75" s="89"/>
    </row>
    <row r="76" spans="1:11" s="91" customFormat="1" ht="26.4" x14ac:dyDescent="0.25">
      <c r="A76" s="103"/>
      <c r="B76" s="103"/>
      <c r="C76" s="103"/>
      <c r="D76" s="106">
        <v>3422</v>
      </c>
      <c r="E76" s="94" t="s">
        <v>129</v>
      </c>
      <c r="F76" s="100">
        <v>0</v>
      </c>
      <c r="G76" s="128">
        <v>0</v>
      </c>
      <c r="H76" s="128">
        <f t="shared" ref="H76:H81" si="54">G76</f>
        <v>0</v>
      </c>
      <c r="I76" s="100">
        <v>0</v>
      </c>
      <c r="J76" s="101" t="str">
        <f t="shared" si="15"/>
        <v>-</v>
      </c>
      <c r="K76" s="89"/>
    </row>
    <row r="77" spans="1:11" s="91" customFormat="1" ht="26.4" x14ac:dyDescent="0.25">
      <c r="A77" s="103"/>
      <c r="B77" s="103"/>
      <c r="C77" s="103"/>
      <c r="D77" s="106">
        <v>3423</v>
      </c>
      <c r="E77" s="94" t="s">
        <v>130</v>
      </c>
      <c r="F77" s="100">
        <v>0</v>
      </c>
      <c r="G77" s="128">
        <v>0</v>
      </c>
      <c r="H77" s="128">
        <f t="shared" si="54"/>
        <v>0</v>
      </c>
      <c r="I77" s="100">
        <v>0</v>
      </c>
      <c r="J77" s="101" t="str">
        <f t="shared" si="15"/>
        <v>-</v>
      </c>
      <c r="K77" s="89"/>
    </row>
    <row r="78" spans="1:11" s="91" customFormat="1" x14ac:dyDescent="0.25">
      <c r="A78" s="103"/>
      <c r="B78" s="103"/>
      <c r="C78" s="103"/>
      <c r="D78" s="106">
        <v>3425</v>
      </c>
      <c r="E78" s="93" t="s">
        <v>131</v>
      </c>
      <c r="F78" s="100">
        <v>0</v>
      </c>
      <c r="G78" s="128">
        <v>0</v>
      </c>
      <c r="H78" s="128">
        <f t="shared" si="54"/>
        <v>0</v>
      </c>
      <c r="I78" s="100">
        <v>0</v>
      </c>
      <c r="J78" s="101" t="str">
        <f t="shared" si="15"/>
        <v>-</v>
      </c>
      <c r="K78" s="89"/>
    </row>
    <row r="79" spans="1:11" s="91" customFormat="1" x14ac:dyDescent="0.25">
      <c r="A79" s="103"/>
      <c r="B79" s="103"/>
      <c r="C79" s="103"/>
      <c r="D79" s="106">
        <v>3426</v>
      </c>
      <c r="E79" s="93" t="s">
        <v>132</v>
      </c>
      <c r="F79" s="100">
        <v>0</v>
      </c>
      <c r="G79" s="128">
        <v>0</v>
      </c>
      <c r="H79" s="128">
        <f t="shared" si="54"/>
        <v>0</v>
      </c>
      <c r="I79" s="100">
        <v>0</v>
      </c>
      <c r="J79" s="101" t="str">
        <f t="shared" si="15"/>
        <v>-</v>
      </c>
      <c r="K79" s="89"/>
    </row>
    <row r="80" spans="1:11" s="91" customFormat="1" ht="26.4" x14ac:dyDescent="0.25">
      <c r="A80" s="103"/>
      <c r="B80" s="103"/>
      <c r="C80" s="103"/>
      <c r="D80" s="106">
        <v>3427</v>
      </c>
      <c r="E80" s="93" t="s">
        <v>133</v>
      </c>
      <c r="F80" s="100">
        <v>0</v>
      </c>
      <c r="G80" s="128">
        <v>0</v>
      </c>
      <c r="H80" s="128">
        <f t="shared" si="54"/>
        <v>0</v>
      </c>
      <c r="I80" s="100">
        <v>0</v>
      </c>
      <c r="J80" s="101" t="str">
        <f t="shared" si="15"/>
        <v>-</v>
      </c>
      <c r="K80" s="89"/>
    </row>
    <row r="81" spans="1:11" s="84" customFormat="1" x14ac:dyDescent="0.25">
      <c r="A81" s="103"/>
      <c r="B81" s="103"/>
      <c r="C81" s="103"/>
      <c r="D81" s="106">
        <v>3428</v>
      </c>
      <c r="E81" s="93" t="s">
        <v>134</v>
      </c>
      <c r="F81" s="100">
        <v>0</v>
      </c>
      <c r="G81" s="128">
        <v>0</v>
      </c>
      <c r="H81" s="128">
        <f t="shared" si="54"/>
        <v>0</v>
      </c>
      <c r="I81" s="100">
        <v>0</v>
      </c>
      <c r="J81" s="101" t="str">
        <f t="shared" si="15"/>
        <v>-</v>
      </c>
      <c r="K81" s="89"/>
    </row>
    <row r="82" spans="1:11" s="91" customFormat="1" x14ac:dyDescent="0.25">
      <c r="A82" s="104"/>
      <c r="B82" s="104"/>
      <c r="C82" s="105">
        <v>343</v>
      </c>
      <c r="D82" s="104"/>
      <c r="E82" s="92" t="s">
        <v>266</v>
      </c>
      <c r="F82" s="83">
        <f t="shared" ref="F82" si="55">SUM(F83:F86)</f>
        <v>0</v>
      </c>
      <c r="G82" s="127">
        <f t="shared" ref="G82:I82" si="56">SUM(G83:G86)</f>
        <v>340</v>
      </c>
      <c r="H82" s="127">
        <f t="shared" ref="H82" si="57">SUM(H83:H86)</f>
        <v>340</v>
      </c>
      <c r="I82" s="83">
        <f t="shared" si="56"/>
        <v>1.3</v>
      </c>
      <c r="J82" s="99">
        <f t="shared" si="15"/>
        <v>0.38235294117647062</v>
      </c>
      <c r="K82" s="89"/>
    </row>
    <row r="83" spans="1:11" s="91" customFormat="1" x14ac:dyDescent="0.25">
      <c r="A83" s="103"/>
      <c r="B83" s="103"/>
      <c r="C83" s="103"/>
      <c r="D83" s="106">
        <v>3431</v>
      </c>
      <c r="E83" s="94" t="s">
        <v>135</v>
      </c>
      <c r="F83" s="100">
        <v>0</v>
      </c>
      <c r="G83" s="128">
        <v>120</v>
      </c>
      <c r="H83" s="128">
        <f>G83</f>
        <v>120</v>
      </c>
      <c r="I83" s="100">
        <v>0</v>
      </c>
      <c r="J83" s="101">
        <f t="shared" si="15"/>
        <v>0</v>
      </c>
      <c r="K83" s="89"/>
    </row>
    <row r="84" spans="1:11" s="91" customFormat="1" x14ac:dyDescent="0.25">
      <c r="A84" s="103"/>
      <c r="B84" s="103"/>
      <c r="C84" s="103"/>
      <c r="D84" s="106">
        <v>3432</v>
      </c>
      <c r="E84" s="93" t="s">
        <v>136</v>
      </c>
      <c r="F84" s="100">
        <v>0</v>
      </c>
      <c r="G84" s="128">
        <v>10</v>
      </c>
      <c r="H84" s="128">
        <f t="shared" ref="H84:H86" si="58">G84</f>
        <v>10</v>
      </c>
      <c r="I84" s="100">
        <v>0</v>
      </c>
      <c r="J84" s="101">
        <f t="shared" si="15"/>
        <v>0</v>
      </c>
      <c r="K84" s="89"/>
    </row>
    <row r="85" spans="1:11" s="91" customFormat="1" x14ac:dyDescent="0.25">
      <c r="A85" s="103"/>
      <c r="B85" s="103"/>
      <c r="C85" s="103"/>
      <c r="D85" s="106">
        <v>3433</v>
      </c>
      <c r="E85" s="93" t="s">
        <v>137</v>
      </c>
      <c r="F85" s="100">
        <v>0</v>
      </c>
      <c r="G85" s="128">
        <v>70</v>
      </c>
      <c r="H85" s="128">
        <f t="shared" si="58"/>
        <v>70</v>
      </c>
      <c r="I85" s="100">
        <v>1.3</v>
      </c>
      <c r="J85" s="101">
        <f t="shared" si="15"/>
        <v>1.8571428571428572</v>
      </c>
      <c r="K85" s="89"/>
    </row>
    <row r="86" spans="1:11" s="84" customFormat="1" x14ac:dyDescent="0.25">
      <c r="A86" s="103"/>
      <c r="B86" s="103"/>
      <c r="C86" s="103"/>
      <c r="D86" s="106">
        <v>3434</v>
      </c>
      <c r="E86" s="93" t="s">
        <v>138</v>
      </c>
      <c r="F86" s="100">
        <v>0</v>
      </c>
      <c r="G86" s="128">
        <v>140</v>
      </c>
      <c r="H86" s="128">
        <f t="shared" si="58"/>
        <v>140</v>
      </c>
      <c r="I86" s="100">
        <v>0</v>
      </c>
      <c r="J86" s="101">
        <f t="shared" si="15"/>
        <v>0</v>
      </c>
      <c r="K86" s="89"/>
    </row>
    <row r="87" spans="1:11" s="84" customFormat="1" x14ac:dyDescent="0.25">
      <c r="A87" s="104"/>
      <c r="B87" s="105">
        <v>35</v>
      </c>
      <c r="C87" s="104"/>
      <c r="D87" s="104"/>
      <c r="E87" s="92" t="s">
        <v>267</v>
      </c>
      <c r="F87" s="83">
        <f t="shared" ref="F87" si="59">+F88+F91+F95</f>
        <v>0</v>
      </c>
      <c r="G87" s="127">
        <f>+G88+G91+G95</f>
        <v>0</v>
      </c>
      <c r="H87" s="127">
        <f>+H88+H91+H95</f>
        <v>0</v>
      </c>
      <c r="I87" s="83">
        <f t="shared" ref="I87" si="60">+I88+I91+I95</f>
        <v>0</v>
      </c>
      <c r="J87" s="99" t="str">
        <f t="shared" ref="J87:J150" si="61">IF(H87&lt;&gt;0,IF(I87/H87&gt;=100,"&gt;&gt;100",I87/H87*100),"-")</f>
        <v>-</v>
      </c>
      <c r="K87" s="89"/>
    </row>
    <row r="88" spans="1:11" s="91" customFormat="1" x14ac:dyDescent="0.25">
      <c r="A88" s="104"/>
      <c r="B88" s="104"/>
      <c r="C88" s="105">
        <v>351</v>
      </c>
      <c r="D88" s="104"/>
      <c r="E88" s="92" t="s">
        <v>140</v>
      </c>
      <c r="F88" s="83">
        <f t="shared" ref="F88" si="62">SUM(F89:F90)</f>
        <v>0</v>
      </c>
      <c r="G88" s="127">
        <f t="shared" ref="G88:I88" si="63">SUM(G89:G90)</f>
        <v>0</v>
      </c>
      <c r="H88" s="127">
        <f t="shared" ref="H88" si="64">SUM(H89:H90)</f>
        <v>0</v>
      </c>
      <c r="I88" s="83">
        <f t="shared" si="63"/>
        <v>0</v>
      </c>
      <c r="J88" s="99" t="str">
        <f t="shared" si="61"/>
        <v>-</v>
      </c>
      <c r="K88" s="89"/>
    </row>
    <row r="89" spans="1:11" s="91" customFormat="1" x14ac:dyDescent="0.25">
      <c r="A89" s="103"/>
      <c r="B89" s="103"/>
      <c r="C89" s="103"/>
      <c r="D89" s="106">
        <v>3511</v>
      </c>
      <c r="E89" s="93" t="s">
        <v>139</v>
      </c>
      <c r="F89" s="100">
        <v>0</v>
      </c>
      <c r="G89" s="128">
        <v>0</v>
      </c>
      <c r="H89" s="128">
        <f>G89</f>
        <v>0</v>
      </c>
      <c r="I89" s="100">
        <v>0</v>
      </c>
      <c r="J89" s="101" t="str">
        <f t="shared" si="61"/>
        <v>-</v>
      </c>
      <c r="K89" s="89"/>
    </row>
    <row r="90" spans="1:11" s="84" customFormat="1" x14ac:dyDescent="0.25">
      <c r="A90" s="103"/>
      <c r="B90" s="103"/>
      <c r="C90" s="103"/>
      <c r="D90" s="106">
        <v>3512</v>
      </c>
      <c r="E90" s="93" t="s">
        <v>140</v>
      </c>
      <c r="F90" s="100">
        <v>0</v>
      </c>
      <c r="G90" s="128">
        <v>0</v>
      </c>
      <c r="H90" s="128">
        <f>G90</f>
        <v>0</v>
      </c>
      <c r="I90" s="100">
        <v>0</v>
      </c>
      <c r="J90" s="101" t="str">
        <f t="shared" si="61"/>
        <v>-</v>
      </c>
      <c r="K90" s="89"/>
    </row>
    <row r="91" spans="1:11" s="91" customFormat="1" ht="26.4" x14ac:dyDescent="0.25">
      <c r="A91" s="104"/>
      <c r="B91" s="104"/>
      <c r="C91" s="105">
        <v>352</v>
      </c>
      <c r="D91" s="104"/>
      <c r="E91" s="92" t="s">
        <v>268</v>
      </c>
      <c r="F91" s="83">
        <f t="shared" ref="F91" si="65">SUM(F92:F94)</f>
        <v>0</v>
      </c>
      <c r="G91" s="127">
        <f t="shared" ref="G91:I91" si="66">SUM(G92:G94)</f>
        <v>0</v>
      </c>
      <c r="H91" s="127">
        <f t="shared" ref="H91" si="67">SUM(H92:H94)</f>
        <v>0</v>
      </c>
      <c r="I91" s="83">
        <f t="shared" si="66"/>
        <v>0</v>
      </c>
      <c r="J91" s="99" t="str">
        <f t="shared" si="61"/>
        <v>-</v>
      </c>
      <c r="K91" s="89"/>
    </row>
    <row r="92" spans="1:11" s="91" customFormat="1" x14ac:dyDescent="0.25">
      <c r="A92" s="103"/>
      <c r="B92" s="103"/>
      <c r="C92" s="103"/>
      <c r="D92" s="106">
        <v>3521</v>
      </c>
      <c r="E92" s="93" t="s">
        <v>141</v>
      </c>
      <c r="F92" s="100">
        <v>0</v>
      </c>
      <c r="G92" s="128">
        <v>0</v>
      </c>
      <c r="H92" s="128">
        <f>G92</f>
        <v>0</v>
      </c>
      <c r="I92" s="100">
        <v>0</v>
      </c>
      <c r="J92" s="101" t="str">
        <f t="shared" si="61"/>
        <v>-</v>
      </c>
      <c r="K92" s="89"/>
    </row>
    <row r="93" spans="1:11" s="91" customFormat="1" x14ac:dyDescent="0.25">
      <c r="A93" s="103"/>
      <c r="B93" s="103"/>
      <c r="C93" s="103"/>
      <c r="D93" s="106">
        <v>3522</v>
      </c>
      <c r="E93" s="93" t="s">
        <v>142</v>
      </c>
      <c r="F93" s="100">
        <v>0</v>
      </c>
      <c r="G93" s="128">
        <v>0</v>
      </c>
      <c r="H93" s="128">
        <f t="shared" ref="H93:H94" si="68">G93</f>
        <v>0</v>
      </c>
      <c r="I93" s="100">
        <v>0</v>
      </c>
      <c r="J93" s="101" t="str">
        <f t="shared" si="61"/>
        <v>-</v>
      </c>
      <c r="K93" s="89"/>
    </row>
    <row r="94" spans="1:11" s="84" customFormat="1" x14ac:dyDescent="0.25">
      <c r="A94" s="103"/>
      <c r="B94" s="103"/>
      <c r="C94" s="103"/>
      <c r="D94" s="106">
        <v>3523</v>
      </c>
      <c r="E94" s="93" t="s">
        <v>143</v>
      </c>
      <c r="F94" s="100">
        <v>0</v>
      </c>
      <c r="G94" s="128">
        <v>0</v>
      </c>
      <c r="H94" s="128">
        <f t="shared" si="68"/>
        <v>0</v>
      </c>
      <c r="I94" s="100">
        <v>0</v>
      </c>
      <c r="J94" s="101" t="str">
        <f t="shared" si="61"/>
        <v>-</v>
      </c>
      <c r="K94" s="89"/>
    </row>
    <row r="95" spans="1:11" s="84" customFormat="1" ht="26.4" x14ac:dyDescent="0.25">
      <c r="A95" s="104"/>
      <c r="B95" s="104"/>
      <c r="C95" s="105" t="s">
        <v>144</v>
      </c>
      <c r="D95" s="104"/>
      <c r="E95" s="92" t="s">
        <v>145</v>
      </c>
      <c r="F95" s="83">
        <v>0</v>
      </c>
      <c r="G95" s="127">
        <v>0</v>
      </c>
      <c r="H95" s="127">
        <v>0</v>
      </c>
      <c r="I95" s="83">
        <v>0</v>
      </c>
      <c r="J95" s="99" t="str">
        <f t="shared" si="61"/>
        <v>-</v>
      </c>
      <c r="K95" s="89"/>
    </row>
    <row r="96" spans="1:11" s="84" customFormat="1" x14ac:dyDescent="0.25">
      <c r="A96" s="104"/>
      <c r="B96" s="105">
        <v>36</v>
      </c>
      <c r="C96" s="104"/>
      <c r="D96" s="104"/>
      <c r="E96" s="92" t="s">
        <v>269</v>
      </c>
      <c r="F96" s="83">
        <f t="shared" ref="F96" si="69">+F97+F100+F103+F108+F112+F116+F119</f>
        <v>0</v>
      </c>
      <c r="G96" s="127">
        <f t="shared" ref="G96:I96" si="70">+G97+G100+G103+G108+G112+G116+G119</f>
        <v>0</v>
      </c>
      <c r="H96" s="127">
        <f t="shared" ref="H96" si="71">+H97+H100+H103+H108+H112+H116+H119</f>
        <v>0</v>
      </c>
      <c r="I96" s="83">
        <f t="shared" si="70"/>
        <v>0</v>
      </c>
      <c r="J96" s="99" t="str">
        <f t="shared" si="61"/>
        <v>-</v>
      </c>
      <c r="K96" s="89"/>
    </row>
    <row r="97" spans="1:11" s="91" customFormat="1" x14ac:dyDescent="0.25">
      <c r="A97" s="104"/>
      <c r="B97" s="104"/>
      <c r="C97" s="105">
        <v>361</v>
      </c>
      <c r="D97" s="104"/>
      <c r="E97" s="92" t="s">
        <v>270</v>
      </c>
      <c r="F97" s="83">
        <f t="shared" ref="F97" si="72">SUM(F98:F99)</f>
        <v>0</v>
      </c>
      <c r="G97" s="127">
        <f t="shared" ref="G97:I97" si="73">SUM(G98:G99)</f>
        <v>0</v>
      </c>
      <c r="H97" s="127">
        <f t="shared" ref="H97" si="74">SUM(H98:H99)</f>
        <v>0</v>
      </c>
      <c r="I97" s="83">
        <f t="shared" si="73"/>
        <v>0</v>
      </c>
      <c r="J97" s="99" t="str">
        <f t="shared" si="61"/>
        <v>-</v>
      </c>
      <c r="K97" s="89"/>
    </row>
    <row r="98" spans="1:11" s="91" customFormat="1" x14ac:dyDescent="0.25">
      <c r="A98" s="103"/>
      <c r="B98" s="103"/>
      <c r="C98" s="103"/>
      <c r="D98" s="106">
        <v>3611</v>
      </c>
      <c r="E98" s="93" t="s">
        <v>146</v>
      </c>
      <c r="F98" s="100">
        <v>0</v>
      </c>
      <c r="G98" s="128">
        <v>0</v>
      </c>
      <c r="H98" s="128">
        <f>G98</f>
        <v>0</v>
      </c>
      <c r="I98" s="100">
        <v>0</v>
      </c>
      <c r="J98" s="101" t="str">
        <f t="shared" si="61"/>
        <v>-</v>
      </c>
      <c r="K98" s="89"/>
    </row>
    <row r="99" spans="1:11" s="84" customFormat="1" x14ac:dyDescent="0.25">
      <c r="A99" s="103"/>
      <c r="B99" s="103"/>
      <c r="C99" s="103"/>
      <c r="D99" s="106">
        <v>3612</v>
      </c>
      <c r="E99" s="93" t="s">
        <v>147</v>
      </c>
      <c r="F99" s="100">
        <v>0</v>
      </c>
      <c r="G99" s="128">
        <v>0</v>
      </c>
      <c r="H99" s="128">
        <f>G99</f>
        <v>0</v>
      </c>
      <c r="I99" s="100">
        <v>0</v>
      </c>
      <c r="J99" s="101" t="str">
        <f t="shared" si="61"/>
        <v>-</v>
      </c>
      <c r="K99" s="89"/>
    </row>
    <row r="100" spans="1:11" s="91" customFormat="1" x14ac:dyDescent="0.25">
      <c r="A100" s="104"/>
      <c r="B100" s="104"/>
      <c r="C100" s="105">
        <v>362</v>
      </c>
      <c r="D100" s="104"/>
      <c r="E100" s="92" t="s">
        <v>271</v>
      </c>
      <c r="F100" s="83">
        <f t="shared" ref="F100" si="75">SUM(F101:F102)</f>
        <v>0</v>
      </c>
      <c r="G100" s="127">
        <f t="shared" ref="G100:I100" si="76">SUM(G101:G102)</f>
        <v>0</v>
      </c>
      <c r="H100" s="127">
        <f t="shared" ref="H100" si="77">SUM(H101:H102)</f>
        <v>0</v>
      </c>
      <c r="I100" s="83">
        <f t="shared" si="76"/>
        <v>0</v>
      </c>
      <c r="J100" s="99" t="str">
        <f t="shared" si="61"/>
        <v>-</v>
      </c>
      <c r="K100" s="89"/>
    </row>
    <row r="101" spans="1:11" s="91" customFormat="1" x14ac:dyDescent="0.25">
      <c r="A101" s="103"/>
      <c r="B101" s="103"/>
      <c r="C101" s="103"/>
      <c r="D101" s="106">
        <v>3621</v>
      </c>
      <c r="E101" s="93" t="s">
        <v>148</v>
      </c>
      <c r="F101" s="100">
        <v>0</v>
      </c>
      <c r="G101" s="128">
        <v>0</v>
      </c>
      <c r="H101" s="128">
        <f>G101</f>
        <v>0</v>
      </c>
      <c r="I101" s="100">
        <v>0</v>
      </c>
      <c r="J101" s="101" t="str">
        <f t="shared" si="61"/>
        <v>-</v>
      </c>
      <c r="K101" s="89"/>
    </row>
    <row r="102" spans="1:11" s="84" customFormat="1" x14ac:dyDescent="0.25">
      <c r="A102" s="103"/>
      <c r="B102" s="103"/>
      <c r="C102" s="103"/>
      <c r="D102" s="106">
        <v>3622</v>
      </c>
      <c r="E102" s="93" t="s">
        <v>149</v>
      </c>
      <c r="F102" s="100">
        <v>0</v>
      </c>
      <c r="G102" s="128">
        <v>0</v>
      </c>
      <c r="H102" s="128">
        <f>G102</f>
        <v>0</v>
      </c>
      <c r="I102" s="100">
        <v>0</v>
      </c>
      <c r="J102" s="101" t="str">
        <f t="shared" si="61"/>
        <v>-</v>
      </c>
      <c r="K102" s="89"/>
    </row>
    <row r="103" spans="1:11" s="91" customFormat="1" x14ac:dyDescent="0.25">
      <c r="A103" s="104"/>
      <c r="B103" s="104"/>
      <c r="C103" s="105">
        <v>363</v>
      </c>
      <c r="D103" s="104"/>
      <c r="E103" s="96" t="s">
        <v>272</v>
      </c>
      <c r="F103" s="83">
        <f t="shared" ref="F103" si="78">SUM(F104:F107)</f>
        <v>0</v>
      </c>
      <c r="G103" s="127">
        <f t="shared" ref="G103:I103" si="79">SUM(G104:G107)</f>
        <v>0</v>
      </c>
      <c r="H103" s="127">
        <f t="shared" ref="H103" si="80">SUM(H104:H107)</f>
        <v>0</v>
      </c>
      <c r="I103" s="83">
        <f t="shared" si="79"/>
        <v>0</v>
      </c>
      <c r="J103" s="99" t="str">
        <f t="shared" si="61"/>
        <v>-</v>
      </c>
      <c r="K103" s="89"/>
    </row>
    <row r="104" spans="1:11" s="91" customFormat="1" x14ac:dyDescent="0.25">
      <c r="A104" s="103"/>
      <c r="B104" s="103"/>
      <c r="C104" s="103"/>
      <c r="D104" s="106">
        <v>3631</v>
      </c>
      <c r="E104" s="93" t="s">
        <v>150</v>
      </c>
      <c r="F104" s="100">
        <v>0</v>
      </c>
      <c r="G104" s="128">
        <v>0</v>
      </c>
      <c r="H104" s="128">
        <f>G104</f>
        <v>0</v>
      </c>
      <c r="I104" s="100">
        <v>0</v>
      </c>
      <c r="J104" s="101" t="str">
        <f t="shared" si="61"/>
        <v>-</v>
      </c>
      <c r="K104" s="89"/>
    </row>
    <row r="105" spans="1:11" s="91" customFormat="1" x14ac:dyDescent="0.25">
      <c r="A105" s="103"/>
      <c r="B105" s="103"/>
      <c r="C105" s="103"/>
      <c r="D105" s="106">
        <v>3632</v>
      </c>
      <c r="E105" s="93" t="s">
        <v>151</v>
      </c>
      <c r="F105" s="100">
        <v>0</v>
      </c>
      <c r="G105" s="128">
        <v>0</v>
      </c>
      <c r="H105" s="128">
        <f t="shared" ref="H105:H107" si="81">G105</f>
        <v>0</v>
      </c>
      <c r="I105" s="100">
        <v>0</v>
      </c>
      <c r="J105" s="101" t="str">
        <f t="shared" si="61"/>
        <v>-</v>
      </c>
      <c r="K105" s="89"/>
    </row>
    <row r="106" spans="1:11" s="91" customFormat="1" x14ac:dyDescent="0.25">
      <c r="A106" s="103"/>
      <c r="B106" s="103"/>
      <c r="C106" s="103"/>
      <c r="D106" s="106" t="s">
        <v>152</v>
      </c>
      <c r="E106" s="93" t="s">
        <v>153</v>
      </c>
      <c r="F106" s="100">
        <v>0</v>
      </c>
      <c r="G106" s="128">
        <v>0</v>
      </c>
      <c r="H106" s="128">
        <f t="shared" si="81"/>
        <v>0</v>
      </c>
      <c r="I106" s="100">
        <v>0</v>
      </c>
      <c r="J106" s="101" t="str">
        <f t="shared" si="61"/>
        <v>-</v>
      </c>
      <c r="K106" s="89"/>
    </row>
    <row r="107" spans="1:11" s="84" customFormat="1" x14ac:dyDescent="0.25">
      <c r="A107" s="103"/>
      <c r="B107" s="103"/>
      <c r="C107" s="103"/>
      <c r="D107" s="106" t="s">
        <v>154</v>
      </c>
      <c r="E107" s="93" t="s">
        <v>155</v>
      </c>
      <c r="F107" s="100">
        <v>0</v>
      </c>
      <c r="G107" s="128">
        <v>0</v>
      </c>
      <c r="H107" s="128">
        <f t="shared" si="81"/>
        <v>0</v>
      </c>
      <c r="I107" s="100">
        <v>0</v>
      </c>
      <c r="J107" s="101" t="str">
        <f t="shared" si="61"/>
        <v>-</v>
      </c>
      <c r="K107" s="89"/>
    </row>
    <row r="108" spans="1:11" s="91" customFormat="1" x14ac:dyDescent="0.25">
      <c r="A108" s="104"/>
      <c r="B108" s="104"/>
      <c r="C108" s="105" t="s">
        <v>156</v>
      </c>
      <c r="D108" s="104"/>
      <c r="E108" s="96" t="s">
        <v>273</v>
      </c>
      <c r="F108" s="83">
        <f t="shared" ref="F108" si="82">SUM(F109:F111)</f>
        <v>0</v>
      </c>
      <c r="G108" s="127">
        <f t="shared" ref="G108:I108" si="83">SUM(G109:G111)</f>
        <v>0</v>
      </c>
      <c r="H108" s="127">
        <f t="shared" ref="H108" si="84">SUM(H109:H111)</f>
        <v>0</v>
      </c>
      <c r="I108" s="83">
        <f t="shared" si="83"/>
        <v>0</v>
      </c>
      <c r="J108" s="99" t="str">
        <f t="shared" si="61"/>
        <v>-</v>
      </c>
      <c r="K108" s="89"/>
    </row>
    <row r="109" spans="1:11" s="91" customFormat="1" x14ac:dyDescent="0.25">
      <c r="A109" s="103"/>
      <c r="B109" s="103"/>
      <c r="C109" s="103"/>
      <c r="D109" s="106" t="s">
        <v>157</v>
      </c>
      <c r="E109" s="93" t="s">
        <v>158</v>
      </c>
      <c r="F109" s="100">
        <v>0</v>
      </c>
      <c r="G109" s="128">
        <v>0</v>
      </c>
      <c r="H109" s="128">
        <f>G109</f>
        <v>0</v>
      </c>
      <c r="I109" s="100">
        <v>0</v>
      </c>
      <c r="J109" s="101" t="str">
        <f t="shared" si="61"/>
        <v>-</v>
      </c>
      <c r="K109" s="89"/>
    </row>
    <row r="110" spans="1:11" s="91" customFormat="1" x14ac:dyDescent="0.25">
      <c r="A110" s="103"/>
      <c r="B110" s="103"/>
      <c r="C110" s="103"/>
      <c r="D110" s="106" t="s">
        <v>159</v>
      </c>
      <c r="E110" s="93" t="s">
        <v>160</v>
      </c>
      <c r="F110" s="100">
        <v>0</v>
      </c>
      <c r="G110" s="128">
        <v>0</v>
      </c>
      <c r="H110" s="128">
        <f t="shared" ref="H110:H111" si="85">G110</f>
        <v>0</v>
      </c>
      <c r="I110" s="100">
        <v>0</v>
      </c>
      <c r="J110" s="101" t="str">
        <f t="shared" si="61"/>
        <v>-</v>
      </c>
      <c r="K110" s="89"/>
    </row>
    <row r="111" spans="1:11" s="84" customFormat="1" x14ac:dyDescent="0.25">
      <c r="A111" s="103"/>
      <c r="B111" s="103"/>
      <c r="C111" s="103"/>
      <c r="D111" s="106" t="s">
        <v>161</v>
      </c>
      <c r="E111" s="93" t="s">
        <v>162</v>
      </c>
      <c r="F111" s="100">
        <v>0</v>
      </c>
      <c r="G111" s="128">
        <v>0</v>
      </c>
      <c r="H111" s="128">
        <f t="shared" si="85"/>
        <v>0</v>
      </c>
      <c r="I111" s="100">
        <v>0</v>
      </c>
      <c r="J111" s="101" t="str">
        <f t="shared" si="61"/>
        <v>-</v>
      </c>
      <c r="K111" s="89"/>
    </row>
    <row r="112" spans="1:11" s="91" customFormat="1" ht="26.4" x14ac:dyDescent="0.25">
      <c r="A112" s="104"/>
      <c r="B112" s="104"/>
      <c r="C112" s="105" t="s">
        <v>163</v>
      </c>
      <c r="D112" s="104"/>
      <c r="E112" s="92" t="s">
        <v>274</v>
      </c>
      <c r="F112" s="83">
        <f t="shared" ref="F112" si="86">SUM(F113:F115)</f>
        <v>0</v>
      </c>
      <c r="G112" s="127">
        <f t="shared" ref="G112:I112" si="87">SUM(G113:G115)</f>
        <v>0</v>
      </c>
      <c r="H112" s="127">
        <f t="shared" ref="H112" si="88">SUM(H113:H115)</f>
        <v>0</v>
      </c>
      <c r="I112" s="83">
        <f t="shared" si="87"/>
        <v>0</v>
      </c>
      <c r="J112" s="99" t="str">
        <f t="shared" si="61"/>
        <v>-</v>
      </c>
      <c r="K112" s="89"/>
    </row>
    <row r="113" spans="1:11" s="91" customFormat="1" ht="26.4" x14ac:dyDescent="0.25">
      <c r="A113" s="103"/>
      <c r="B113" s="103"/>
      <c r="C113" s="103"/>
      <c r="D113" s="106">
        <v>3672</v>
      </c>
      <c r="E113" s="93" t="s">
        <v>164</v>
      </c>
      <c r="F113" s="100">
        <v>0</v>
      </c>
      <c r="G113" s="128">
        <v>0</v>
      </c>
      <c r="H113" s="128">
        <f>G113</f>
        <v>0</v>
      </c>
      <c r="I113" s="100">
        <v>0</v>
      </c>
      <c r="J113" s="101" t="str">
        <f t="shared" si="61"/>
        <v>-</v>
      </c>
      <c r="K113" s="89"/>
    </row>
    <row r="114" spans="1:11" s="91" customFormat="1" ht="26.4" x14ac:dyDescent="0.25">
      <c r="A114" s="103"/>
      <c r="B114" s="103"/>
      <c r="C114" s="103"/>
      <c r="D114" s="106">
        <v>3673</v>
      </c>
      <c r="E114" s="93" t="s">
        <v>165</v>
      </c>
      <c r="F114" s="100">
        <v>0</v>
      </c>
      <c r="G114" s="128">
        <v>0</v>
      </c>
      <c r="H114" s="128">
        <f t="shared" ref="H114:H115" si="89">G114</f>
        <v>0</v>
      </c>
      <c r="I114" s="100">
        <v>0</v>
      </c>
      <c r="J114" s="101" t="str">
        <f t="shared" si="61"/>
        <v>-</v>
      </c>
      <c r="K114" s="89"/>
    </row>
    <row r="115" spans="1:11" s="84" customFormat="1" ht="26.4" x14ac:dyDescent="0.25">
      <c r="A115" s="103"/>
      <c r="B115" s="103"/>
      <c r="C115" s="103"/>
      <c r="D115" s="106">
        <v>3674</v>
      </c>
      <c r="E115" s="93" t="s">
        <v>166</v>
      </c>
      <c r="F115" s="100">
        <v>0</v>
      </c>
      <c r="G115" s="128">
        <v>0</v>
      </c>
      <c r="H115" s="128">
        <f t="shared" si="89"/>
        <v>0</v>
      </c>
      <c r="I115" s="100">
        <v>0</v>
      </c>
      <c r="J115" s="101" t="str">
        <f t="shared" si="61"/>
        <v>-</v>
      </c>
      <c r="K115" s="89"/>
    </row>
    <row r="116" spans="1:11" s="91" customFormat="1" x14ac:dyDescent="0.25">
      <c r="A116" s="104"/>
      <c r="B116" s="104"/>
      <c r="C116" s="105" t="s">
        <v>167</v>
      </c>
      <c r="D116" s="104"/>
      <c r="E116" s="92" t="s">
        <v>275</v>
      </c>
      <c r="F116" s="83">
        <f t="shared" ref="F116" si="90">SUM(F117:F118)</f>
        <v>0</v>
      </c>
      <c r="G116" s="127">
        <f t="shared" ref="G116:I116" si="91">SUM(G117:G118)</f>
        <v>0</v>
      </c>
      <c r="H116" s="127">
        <f t="shared" ref="H116" si="92">SUM(H117:H118)</f>
        <v>0</v>
      </c>
      <c r="I116" s="83">
        <f t="shared" si="91"/>
        <v>0</v>
      </c>
      <c r="J116" s="99" t="str">
        <f t="shared" si="61"/>
        <v>-</v>
      </c>
      <c r="K116" s="89"/>
    </row>
    <row r="117" spans="1:11" s="91" customFormat="1" x14ac:dyDescent="0.25">
      <c r="A117" s="103"/>
      <c r="B117" s="103"/>
      <c r="C117" s="103"/>
      <c r="D117" s="106" t="s">
        <v>168</v>
      </c>
      <c r="E117" s="93" t="s">
        <v>169</v>
      </c>
      <c r="F117" s="100">
        <v>0</v>
      </c>
      <c r="G117" s="128">
        <v>0</v>
      </c>
      <c r="H117" s="128">
        <f>G117</f>
        <v>0</v>
      </c>
      <c r="I117" s="100">
        <v>0</v>
      </c>
      <c r="J117" s="101" t="str">
        <f t="shared" si="61"/>
        <v>-</v>
      </c>
      <c r="K117" s="89"/>
    </row>
    <row r="118" spans="1:11" s="84" customFormat="1" x14ac:dyDescent="0.25">
      <c r="A118" s="103"/>
      <c r="B118" s="103"/>
      <c r="C118" s="103"/>
      <c r="D118" s="106" t="s">
        <v>170</v>
      </c>
      <c r="E118" s="93" t="s">
        <v>171</v>
      </c>
      <c r="F118" s="100">
        <v>0</v>
      </c>
      <c r="G118" s="128">
        <v>0</v>
      </c>
      <c r="H118" s="128">
        <f>G118</f>
        <v>0</v>
      </c>
      <c r="I118" s="100">
        <v>0</v>
      </c>
      <c r="J118" s="101" t="str">
        <f t="shared" si="61"/>
        <v>-</v>
      </c>
      <c r="K118" s="89"/>
    </row>
    <row r="119" spans="1:11" s="91" customFormat="1" x14ac:dyDescent="0.25">
      <c r="A119" s="104"/>
      <c r="B119" s="104"/>
      <c r="C119" s="105" t="s">
        <v>172</v>
      </c>
      <c r="D119" s="104"/>
      <c r="E119" s="92" t="s">
        <v>276</v>
      </c>
      <c r="F119" s="83">
        <f t="shared" ref="F119" si="93">SUM(F120:F123)</f>
        <v>0</v>
      </c>
      <c r="G119" s="127">
        <f t="shared" ref="G119:I119" si="94">SUM(G120:G123)</f>
        <v>0</v>
      </c>
      <c r="H119" s="127">
        <f t="shared" ref="H119" si="95">SUM(H120:H123)</f>
        <v>0</v>
      </c>
      <c r="I119" s="83">
        <f t="shared" si="94"/>
        <v>0</v>
      </c>
      <c r="J119" s="99" t="str">
        <f t="shared" si="61"/>
        <v>-</v>
      </c>
      <c r="K119" s="89"/>
    </row>
    <row r="120" spans="1:11" s="91" customFormat="1" x14ac:dyDescent="0.25">
      <c r="A120" s="103"/>
      <c r="B120" s="103"/>
      <c r="C120" s="103"/>
      <c r="D120" s="106" t="s">
        <v>173</v>
      </c>
      <c r="E120" s="93" t="s">
        <v>174</v>
      </c>
      <c r="F120" s="100">
        <v>0</v>
      </c>
      <c r="G120" s="128">
        <v>0</v>
      </c>
      <c r="H120" s="128">
        <f>G120</f>
        <v>0</v>
      </c>
      <c r="I120" s="100">
        <v>0</v>
      </c>
      <c r="J120" s="101" t="str">
        <f t="shared" si="61"/>
        <v>-</v>
      </c>
      <c r="K120" s="89"/>
    </row>
    <row r="121" spans="1:11" s="91" customFormat="1" x14ac:dyDescent="0.25">
      <c r="A121" s="103"/>
      <c r="B121" s="103"/>
      <c r="C121" s="103"/>
      <c r="D121" s="106" t="s">
        <v>175</v>
      </c>
      <c r="E121" s="93" t="s">
        <v>176</v>
      </c>
      <c r="F121" s="100">
        <v>0</v>
      </c>
      <c r="G121" s="128">
        <v>0</v>
      </c>
      <c r="H121" s="128">
        <f t="shared" ref="H121:H123" si="96">G121</f>
        <v>0</v>
      </c>
      <c r="I121" s="100">
        <v>0</v>
      </c>
      <c r="J121" s="101" t="str">
        <f t="shared" si="61"/>
        <v>-</v>
      </c>
      <c r="K121" s="89"/>
    </row>
    <row r="122" spans="1:11" s="91" customFormat="1" ht="26.4" x14ac:dyDescent="0.25">
      <c r="A122" s="103"/>
      <c r="B122" s="103"/>
      <c r="C122" s="103"/>
      <c r="D122" s="106" t="s">
        <v>177</v>
      </c>
      <c r="E122" s="93" t="s">
        <v>178</v>
      </c>
      <c r="F122" s="100">
        <v>0</v>
      </c>
      <c r="G122" s="128">
        <v>0</v>
      </c>
      <c r="H122" s="128">
        <f t="shared" si="96"/>
        <v>0</v>
      </c>
      <c r="I122" s="100">
        <v>0</v>
      </c>
      <c r="J122" s="101" t="str">
        <f t="shared" si="61"/>
        <v>-</v>
      </c>
      <c r="K122" s="89"/>
    </row>
    <row r="123" spans="1:11" s="84" customFormat="1" ht="26.4" x14ac:dyDescent="0.25">
      <c r="A123" s="103"/>
      <c r="B123" s="103"/>
      <c r="C123" s="103"/>
      <c r="D123" s="106" t="s">
        <v>179</v>
      </c>
      <c r="E123" s="93" t="s">
        <v>180</v>
      </c>
      <c r="F123" s="100">
        <v>0</v>
      </c>
      <c r="G123" s="128">
        <v>0</v>
      </c>
      <c r="H123" s="128">
        <f t="shared" si="96"/>
        <v>0</v>
      </c>
      <c r="I123" s="100">
        <v>0</v>
      </c>
      <c r="J123" s="101" t="str">
        <f t="shared" si="61"/>
        <v>-</v>
      </c>
      <c r="K123" s="89"/>
    </row>
    <row r="124" spans="1:11" s="84" customFormat="1" x14ac:dyDescent="0.25">
      <c r="A124" s="104"/>
      <c r="B124" s="105">
        <v>37</v>
      </c>
      <c r="C124" s="104"/>
      <c r="D124" s="104"/>
      <c r="E124" s="92" t="s">
        <v>100</v>
      </c>
      <c r="F124" s="83">
        <f t="shared" ref="F124" si="97">+F125+F131</f>
        <v>1141915.53</v>
      </c>
      <c r="G124" s="127">
        <f t="shared" ref="G124:I124" si="98">+G125+G131</f>
        <v>8228678</v>
      </c>
      <c r="H124" s="127">
        <f t="shared" ref="H124" si="99">+H125+H131</f>
        <v>8228678</v>
      </c>
      <c r="I124" s="83">
        <f t="shared" si="98"/>
        <v>1476433.82</v>
      </c>
      <c r="J124" s="99">
        <f t="shared" si="61"/>
        <v>17.942539737245767</v>
      </c>
      <c r="K124" s="89">
        <f t="shared" ref="K124:K132" si="100">I124/H124*100</f>
        <v>17.942539737245767</v>
      </c>
    </row>
    <row r="125" spans="1:11" s="91" customFormat="1" x14ac:dyDescent="0.25">
      <c r="A125" s="104"/>
      <c r="B125" s="104"/>
      <c r="C125" s="105">
        <v>371</v>
      </c>
      <c r="D125" s="104"/>
      <c r="E125" s="92" t="s">
        <v>277</v>
      </c>
      <c r="F125" s="83">
        <f t="shared" ref="F125" si="101">SUM(F126:F130)</f>
        <v>0</v>
      </c>
      <c r="G125" s="127">
        <f t="shared" ref="G125:I125" si="102">SUM(G126:G130)</f>
        <v>0</v>
      </c>
      <c r="H125" s="127">
        <f t="shared" ref="H125" si="103">SUM(H126:H130)</f>
        <v>0</v>
      </c>
      <c r="I125" s="83">
        <f t="shared" si="102"/>
        <v>0</v>
      </c>
      <c r="J125" s="99" t="str">
        <f t="shared" si="61"/>
        <v>-</v>
      </c>
      <c r="K125" s="89"/>
    </row>
    <row r="126" spans="1:11" s="91" customFormat="1" ht="26.4" x14ac:dyDescent="0.25">
      <c r="A126" s="103"/>
      <c r="B126" s="103"/>
      <c r="C126" s="103"/>
      <c r="D126" s="106">
        <v>3711</v>
      </c>
      <c r="E126" s="93" t="s">
        <v>181</v>
      </c>
      <c r="F126" s="100">
        <v>0</v>
      </c>
      <c r="G126" s="128">
        <v>0</v>
      </c>
      <c r="H126" s="128">
        <f>G126</f>
        <v>0</v>
      </c>
      <c r="I126" s="100">
        <v>0</v>
      </c>
      <c r="J126" s="101" t="str">
        <f t="shared" si="61"/>
        <v>-</v>
      </c>
      <c r="K126" s="89"/>
    </row>
    <row r="127" spans="1:11" s="91" customFormat="1" ht="26.4" x14ac:dyDescent="0.25">
      <c r="A127" s="103"/>
      <c r="B127" s="103"/>
      <c r="C127" s="103"/>
      <c r="D127" s="106">
        <v>3712</v>
      </c>
      <c r="E127" s="93" t="s">
        <v>182</v>
      </c>
      <c r="F127" s="100">
        <v>0</v>
      </c>
      <c r="G127" s="128">
        <v>0</v>
      </c>
      <c r="H127" s="128">
        <f t="shared" ref="H127:H130" si="104">G127</f>
        <v>0</v>
      </c>
      <c r="I127" s="100">
        <v>0</v>
      </c>
      <c r="J127" s="101" t="str">
        <f t="shared" si="61"/>
        <v>-</v>
      </c>
      <c r="K127" s="89"/>
    </row>
    <row r="128" spans="1:11" s="91" customFormat="1" x14ac:dyDescent="0.25">
      <c r="A128" s="103"/>
      <c r="B128" s="103"/>
      <c r="C128" s="103"/>
      <c r="D128" s="106" t="s">
        <v>183</v>
      </c>
      <c r="E128" s="93" t="s">
        <v>184</v>
      </c>
      <c r="F128" s="100">
        <v>0</v>
      </c>
      <c r="G128" s="128">
        <v>0</v>
      </c>
      <c r="H128" s="128">
        <f t="shared" si="104"/>
        <v>0</v>
      </c>
      <c r="I128" s="100">
        <v>0</v>
      </c>
      <c r="J128" s="101" t="str">
        <f t="shared" si="61"/>
        <v>-</v>
      </c>
      <c r="K128" s="89"/>
    </row>
    <row r="129" spans="1:11" s="91" customFormat="1" x14ac:dyDescent="0.25">
      <c r="A129" s="103"/>
      <c r="B129" s="103"/>
      <c r="C129" s="103"/>
      <c r="D129" s="106" t="s">
        <v>185</v>
      </c>
      <c r="E129" s="93" t="s">
        <v>186</v>
      </c>
      <c r="F129" s="100">
        <v>0</v>
      </c>
      <c r="G129" s="128">
        <v>0</v>
      </c>
      <c r="H129" s="128">
        <f t="shared" si="104"/>
        <v>0</v>
      </c>
      <c r="I129" s="100">
        <v>0</v>
      </c>
      <c r="J129" s="101" t="str">
        <f t="shared" si="61"/>
        <v>-</v>
      </c>
      <c r="K129" s="89"/>
    </row>
    <row r="130" spans="1:11" s="84" customFormat="1" x14ac:dyDescent="0.25">
      <c r="A130" s="103"/>
      <c r="B130" s="103"/>
      <c r="C130" s="103"/>
      <c r="D130" s="106" t="s">
        <v>187</v>
      </c>
      <c r="E130" s="93" t="s">
        <v>188</v>
      </c>
      <c r="F130" s="100">
        <v>0</v>
      </c>
      <c r="G130" s="128">
        <v>0</v>
      </c>
      <c r="H130" s="128">
        <f t="shared" si="104"/>
        <v>0</v>
      </c>
      <c r="I130" s="100">
        <v>0</v>
      </c>
      <c r="J130" s="101" t="str">
        <f t="shared" si="61"/>
        <v>-</v>
      </c>
      <c r="K130" s="89"/>
    </row>
    <row r="131" spans="1:11" s="91" customFormat="1" x14ac:dyDescent="0.25">
      <c r="A131" s="104"/>
      <c r="B131" s="104"/>
      <c r="C131" s="105">
        <v>372</v>
      </c>
      <c r="D131" s="104"/>
      <c r="E131" s="95" t="s">
        <v>278</v>
      </c>
      <c r="F131" s="83">
        <f t="shared" ref="F131" si="105">SUM(F132:F134)</f>
        <v>1141915.53</v>
      </c>
      <c r="G131" s="127">
        <f t="shared" ref="G131:I131" si="106">SUM(G132:G134)</f>
        <v>8228678</v>
      </c>
      <c r="H131" s="127">
        <f t="shared" ref="H131" si="107">SUM(H132:H134)</f>
        <v>8228678</v>
      </c>
      <c r="I131" s="83">
        <f t="shared" si="106"/>
        <v>1476433.82</v>
      </c>
      <c r="J131" s="99">
        <f t="shared" si="61"/>
        <v>17.942539737245767</v>
      </c>
      <c r="K131" s="89">
        <f t="shared" si="100"/>
        <v>17.942539737245767</v>
      </c>
    </row>
    <row r="132" spans="1:11" s="91" customFormat="1" x14ac:dyDescent="0.25">
      <c r="A132" s="103"/>
      <c r="B132" s="103"/>
      <c r="C132" s="103"/>
      <c r="D132" s="106">
        <v>3721</v>
      </c>
      <c r="E132" s="93" t="s">
        <v>189</v>
      </c>
      <c r="F132" s="100">
        <v>1141915.53</v>
      </c>
      <c r="G132" s="128">
        <f>10000+4268678+3950000</f>
        <v>8228678</v>
      </c>
      <c r="H132" s="128">
        <f>G132</f>
        <v>8228678</v>
      </c>
      <c r="I132" s="100">
        <f>531453.55+944980.27</f>
        <v>1476433.82</v>
      </c>
      <c r="J132" s="101">
        <f t="shared" si="61"/>
        <v>17.942539737245767</v>
      </c>
      <c r="K132" s="89">
        <f t="shared" si="100"/>
        <v>17.942539737245767</v>
      </c>
    </row>
    <row r="133" spans="1:11" s="91" customFormat="1" x14ac:dyDescent="0.25">
      <c r="A133" s="103"/>
      <c r="B133" s="103"/>
      <c r="C133" s="103"/>
      <c r="D133" s="106">
        <v>3722</v>
      </c>
      <c r="E133" s="93" t="s">
        <v>190</v>
      </c>
      <c r="F133" s="100">
        <v>0</v>
      </c>
      <c r="G133" s="128">
        <v>0</v>
      </c>
      <c r="H133" s="128">
        <f t="shared" ref="H133:H134" si="108">G133</f>
        <v>0</v>
      </c>
      <c r="I133" s="100">
        <v>0</v>
      </c>
      <c r="J133" s="101" t="str">
        <f t="shared" si="61"/>
        <v>-</v>
      </c>
      <c r="K133" s="89"/>
    </row>
    <row r="134" spans="1:11" s="84" customFormat="1" x14ac:dyDescent="0.25">
      <c r="A134" s="103"/>
      <c r="B134" s="103"/>
      <c r="C134" s="103"/>
      <c r="D134" s="106" t="s">
        <v>191</v>
      </c>
      <c r="E134" s="93" t="s">
        <v>192</v>
      </c>
      <c r="F134" s="100">
        <v>0</v>
      </c>
      <c r="G134" s="128">
        <v>0</v>
      </c>
      <c r="H134" s="128">
        <f t="shared" si="108"/>
        <v>0</v>
      </c>
      <c r="I134" s="100">
        <v>0</v>
      </c>
      <c r="J134" s="101" t="str">
        <f t="shared" si="61"/>
        <v>-</v>
      </c>
      <c r="K134" s="89"/>
    </row>
    <row r="135" spans="1:11" s="84" customFormat="1" x14ac:dyDescent="0.25">
      <c r="A135" s="104"/>
      <c r="B135" s="105">
        <v>38</v>
      </c>
      <c r="C135" s="104"/>
      <c r="D135" s="104"/>
      <c r="E135" s="92" t="s">
        <v>279</v>
      </c>
      <c r="F135" s="83">
        <f t="shared" ref="F135" si="109">+F136+F140+F145+F151</f>
        <v>0</v>
      </c>
      <c r="G135" s="127">
        <f t="shared" ref="G135:I135" si="110">+G136+G140+G145+G151</f>
        <v>0</v>
      </c>
      <c r="H135" s="127">
        <f t="shared" ref="H135" si="111">+H136+H140+H145+H151</f>
        <v>0</v>
      </c>
      <c r="I135" s="83">
        <f t="shared" si="110"/>
        <v>0</v>
      </c>
      <c r="J135" s="99" t="str">
        <f t="shared" si="61"/>
        <v>-</v>
      </c>
      <c r="K135" s="89"/>
    </row>
    <row r="136" spans="1:11" s="91" customFormat="1" x14ac:dyDescent="0.25">
      <c r="A136" s="104"/>
      <c r="B136" s="104"/>
      <c r="C136" s="105">
        <v>381</v>
      </c>
      <c r="D136" s="104"/>
      <c r="E136" s="92" t="s">
        <v>280</v>
      </c>
      <c r="F136" s="83">
        <f t="shared" ref="F136" si="112">SUM(F137:F139)</f>
        <v>0</v>
      </c>
      <c r="G136" s="127">
        <f t="shared" ref="G136:I136" si="113">SUM(G137:G139)</f>
        <v>0</v>
      </c>
      <c r="H136" s="127">
        <f t="shared" ref="H136" si="114">SUM(H137:H139)</f>
        <v>0</v>
      </c>
      <c r="I136" s="83">
        <f t="shared" si="113"/>
        <v>0</v>
      </c>
      <c r="J136" s="99" t="str">
        <f t="shared" si="61"/>
        <v>-</v>
      </c>
      <c r="K136" s="89"/>
    </row>
    <row r="137" spans="1:11" s="91" customFormat="1" x14ac:dyDescent="0.25">
      <c r="A137" s="103"/>
      <c r="B137" s="103"/>
      <c r="C137" s="103"/>
      <c r="D137" s="106">
        <v>3811</v>
      </c>
      <c r="E137" s="93" t="s">
        <v>193</v>
      </c>
      <c r="F137" s="100">
        <v>0</v>
      </c>
      <c r="G137" s="128">
        <v>0</v>
      </c>
      <c r="H137" s="128">
        <f>G137</f>
        <v>0</v>
      </c>
      <c r="I137" s="100">
        <v>0</v>
      </c>
      <c r="J137" s="101" t="str">
        <f t="shared" si="61"/>
        <v>-</v>
      </c>
      <c r="K137" s="89"/>
    </row>
    <row r="138" spans="1:11" s="91" customFormat="1" x14ac:dyDescent="0.25">
      <c r="A138" s="103"/>
      <c r="B138" s="103"/>
      <c r="C138" s="103"/>
      <c r="D138" s="106">
        <v>3812</v>
      </c>
      <c r="E138" s="93" t="s">
        <v>194</v>
      </c>
      <c r="F138" s="100">
        <v>0</v>
      </c>
      <c r="G138" s="128">
        <v>0</v>
      </c>
      <c r="H138" s="128">
        <f t="shared" ref="H138:H139" si="115">G138</f>
        <v>0</v>
      </c>
      <c r="I138" s="100">
        <v>0</v>
      </c>
      <c r="J138" s="101" t="str">
        <f t="shared" si="61"/>
        <v>-</v>
      </c>
      <c r="K138" s="89"/>
    </row>
    <row r="139" spans="1:11" s="84" customFormat="1" x14ac:dyDescent="0.25">
      <c r="A139" s="103"/>
      <c r="B139" s="103"/>
      <c r="C139" s="103"/>
      <c r="D139" s="106" t="s">
        <v>195</v>
      </c>
      <c r="E139" s="93" t="s">
        <v>196</v>
      </c>
      <c r="F139" s="100">
        <v>0</v>
      </c>
      <c r="G139" s="128">
        <v>0</v>
      </c>
      <c r="H139" s="128">
        <f t="shared" si="115"/>
        <v>0</v>
      </c>
      <c r="I139" s="100">
        <v>0</v>
      </c>
      <c r="J139" s="101" t="str">
        <f t="shared" si="61"/>
        <v>-</v>
      </c>
      <c r="K139" s="89"/>
    </row>
    <row r="140" spans="1:11" s="91" customFormat="1" x14ac:dyDescent="0.25">
      <c r="A140" s="104"/>
      <c r="B140" s="104"/>
      <c r="C140" s="105">
        <v>382</v>
      </c>
      <c r="D140" s="104"/>
      <c r="E140" s="96" t="s">
        <v>281</v>
      </c>
      <c r="F140" s="83">
        <f t="shared" ref="F140" si="116">SUM(F141:F144)</f>
        <v>0</v>
      </c>
      <c r="G140" s="127">
        <f t="shared" ref="G140:I140" si="117">SUM(G141:G144)</f>
        <v>0</v>
      </c>
      <c r="H140" s="127">
        <f t="shared" ref="H140" si="118">SUM(H141:H144)</f>
        <v>0</v>
      </c>
      <c r="I140" s="83">
        <f t="shared" si="117"/>
        <v>0</v>
      </c>
      <c r="J140" s="99" t="str">
        <f t="shared" si="61"/>
        <v>-</v>
      </c>
      <c r="K140" s="89"/>
    </row>
    <row r="141" spans="1:11" s="91" customFormat="1" x14ac:dyDescent="0.25">
      <c r="A141" s="103"/>
      <c r="B141" s="103"/>
      <c r="C141" s="103"/>
      <c r="D141" s="106">
        <v>3821</v>
      </c>
      <c r="E141" s="93" t="s">
        <v>197</v>
      </c>
      <c r="F141" s="100">
        <v>0</v>
      </c>
      <c r="G141" s="128">
        <v>0</v>
      </c>
      <c r="H141" s="128">
        <f>G141</f>
        <v>0</v>
      </c>
      <c r="I141" s="100">
        <v>0</v>
      </c>
      <c r="J141" s="101" t="str">
        <f t="shared" si="61"/>
        <v>-</v>
      </c>
      <c r="K141" s="89"/>
    </row>
    <row r="142" spans="1:11" s="91" customFormat="1" x14ac:dyDescent="0.25">
      <c r="A142" s="103"/>
      <c r="B142" s="103"/>
      <c r="C142" s="103"/>
      <c r="D142" s="106">
        <v>3822</v>
      </c>
      <c r="E142" s="93" t="s">
        <v>198</v>
      </c>
      <c r="F142" s="100">
        <v>0</v>
      </c>
      <c r="G142" s="128">
        <v>0</v>
      </c>
      <c r="H142" s="128">
        <f t="shared" ref="H142:H144" si="119">G142</f>
        <v>0</v>
      </c>
      <c r="I142" s="100">
        <v>0</v>
      </c>
      <c r="J142" s="101" t="str">
        <f t="shared" si="61"/>
        <v>-</v>
      </c>
      <c r="K142" s="89"/>
    </row>
    <row r="143" spans="1:11" s="91" customFormat="1" x14ac:dyDescent="0.25">
      <c r="A143" s="103"/>
      <c r="B143" s="103"/>
      <c r="C143" s="103"/>
      <c r="D143" s="106" t="s">
        <v>199</v>
      </c>
      <c r="E143" s="93" t="s">
        <v>200</v>
      </c>
      <c r="F143" s="100">
        <v>0</v>
      </c>
      <c r="G143" s="128">
        <v>0</v>
      </c>
      <c r="H143" s="128">
        <f t="shared" si="119"/>
        <v>0</v>
      </c>
      <c r="I143" s="100">
        <v>0</v>
      </c>
      <c r="J143" s="101" t="str">
        <f t="shared" si="61"/>
        <v>-</v>
      </c>
      <c r="K143" s="89"/>
    </row>
    <row r="144" spans="1:11" s="84" customFormat="1" ht="26.4" x14ac:dyDescent="0.25">
      <c r="A144" s="103"/>
      <c r="B144" s="103"/>
      <c r="C144" s="103"/>
      <c r="D144" s="106" t="s">
        <v>201</v>
      </c>
      <c r="E144" s="93" t="s">
        <v>202</v>
      </c>
      <c r="F144" s="100">
        <v>0</v>
      </c>
      <c r="G144" s="128">
        <v>0</v>
      </c>
      <c r="H144" s="128">
        <f t="shared" si="119"/>
        <v>0</v>
      </c>
      <c r="I144" s="100">
        <v>0</v>
      </c>
      <c r="J144" s="101" t="str">
        <f t="shared" si="61"/>
        <v>-</v>
      </c>
      <c r="K144" s="89"/>
    </row>
    <row r="145" spans="1:11" s="91" customFormat="1" x14ac:dyDescent="0.25">
      <c r="A145" s="104"/>
      <c r="B145" s="104"/>
      <c r="C145" s="105">
        <v>383</v>
      </c>
      <c r="D145" s="104"/>
      <c r="E145" s="92" t="s">
        <v>282</v>
      </c>
      <c r="F145" s="83">
        <f t="shared" ref="F145" si="120">SUM(F146:F150)</f>
        <v>0</v>
      </c>
      <c r="G145" s="127">
        <f t="shared" ref="G145:I145" si="121">SUM(G146:G150)</f>
        <v>0</v>
      </c>
      <c r="H145" s="127">
        <f t="shared" ref="H145" si="122">SUM(H146:H150)</f>
        <v>0</v>
      </c>
      <c r="I145" s="83">
        <f t="shared" si="121"/>
        <v>0</v>
      </c>
      <c r="J145" s="99" t="str">
        <f t="shared" si="61"/>
        <v>-</v>
      </c>
      <c r="K145" s="89"/>
    </row>
    <row r="146" spans="1:11" s="91" customFormat="1" x14ac:dyDescent="0.25">
      <c r="A146" s="103"/>
      <c r="B146" s="103"/>
      <c r="C146" s="103"/>
      <c r="D146" s="106">
        <v>3831</v>
      </c>
      <c r="E146" s="93" t="s">
        <v>203</v>
      </c>
      <c r="F146" s="100">
        <v>0</v>
      </c>
      <c r="G146" s="128">
        <v>0</v>
      </c>
      <c r="H146" s="128">
        <f>G146</f>
        <v>0</v>
      </c>
      <c r="I146" s="100">
        <v>0</v>
      </c>
      <c r="J146" s="101" t="str">
        <f t="shared" si="61"/>
        <v>-</v>
      </c>
      <c r="K146" s="89"/>
    </row>
    <row r="147" spans="1:11" s="91" customFormat="1" x14ac:dyDescent="0.25">
      <c r="A147" s="103"/>
      <c r="B147" s="103"/>
      <c r="C147" s="103"/>
      <c r="D147" s="106">
        <v>3832</v>
      </c>
      <c r="E147" s="93" t="s">
        <v>204</v>
      </c>
      <c r="F147" s="100">
        <v>0</v>
      </c>
      <c r="G147" s="128">
        <v>0</v>
      </c>
      <c r="H147" s="128">
        <f t="shared" ref="H147:H150" si="123">G147</f>
        <v>0</v>
      </c>
      <c r="I147" s="100">
        <v>0</v>
      </c>
      <c r="J147" s="101" t="str">
        <f t="shared" si="61"/>
        <v>-</v>
      </c>
      <c r="K147" s="89"/>
    </row>
    <row r="148" spans="1:11" s="91" customFormat="1" x14ac:dyDescent="0.25">
      <c r="A148" s="103"/>
      <c r="B148" s="103"/>
      <c r="C148" s="103"/>
      <c r="D148" s="106">
        <v>3833</v>
      </c>
      <c r="E148" s="93" t="s">
        <v>205</v>
      </c>
      <c r="F148" s="100">
        <v>0</v>
      </c>
      <c r="G148" s="128">
        <v>0</v>
      </c>
      <c r="H148" s="128">
        <f t="shared" si="123"/>
        <v>0</v>
      </c>
      <c r="I148" s="100">
        <v>0</v>
      </c>
      <c r="J148" s="101" t="str">
        <f t="shared" si="61"/>
        <v>-</v>
      </c>
      <c r="K148" s="89"/>
    </row>
    <row r="149" spans="1:11" s="91" customFormat="1" x14ac:dyDescent="0.25">
      <c r="A149" s="103"/>
      <c r="B149" s="103"/>
      <c r="C149" s="103"/>
      <c r="D149" s="106">
        <v>3834</v>
      </c>
      <c r="E149" s="93" t="s">
        <v>206</v>
      </c>
      <c r="F149" s="100">
        <v>0</v>
      </c>
      <c r="G149" s="128">
        <v>0</v>
      </c>
      <c r="H149" s="128">
        <f t="shared" si="123"/>
        <v>0</v>
      </c>
      <c r="I149" s="100">
        <v>0</v>
      </c>
      <c r="J149" s="101" t="str">
        <f t="shared" si="61"/>
        <v>-</v>
      </c>
      <c r="K149" s="89"/>
    </row>
    <row r="150" spans="1:11" s="84" customFormat="1" x14ac:dyDescent="0.25">
      <c r="A150" s="103"/>
      <c r="B150" s="103"/>
      <c r="C150" s="103"/>
      <c r="D150" s="106" t="s">
        <v>207</v>
      </c>
      <c r="E150" s="93" t="s">
        <v>208</v>
      </c>
      <c r="F150" s="100">
        <v>0</v>
      </c>
      <c r="G150" s="128">
        <v>0</v>
      </c>
      <c r="H150" s="128">
        <f t="shared" si="123"/>
        <v>0</v>
      </c>
      <c r="I150" s="100">
        <v>0</v>
      </c>
      <c r="J150" s="101" t="str">
        <f t="shared" si="61"/>
        <v>-</v>
      </c>
      <c r="K150" s="89"/>
    </row>
    <row r="151" spans="1:11" s="91" customFormat="1" x14ac:dyDescent="0.25">
      <c r="A151" s="104"/>
      <c r="B151" s="104"/>
      <c r="C151" s="105">
        <v>386</v>
      </c>
      <c r="D151" s="104"/>
      <c r="E151" s="96" t="s">
        <v>283</v>
      </c>
      <c r="F151" s="83">
        <f t="shared" ref="F151" si="124">SUM(F152:F156)</f>
        <v>0</v>
      </c>
      <c r="G151" s="127">
        <f t="shared" ref="G151:I151" si="125">SUM(G152:G156)</f>
        <v>0</v>
      </c>
      <c r="H151" s="127">
        <f t="shared" ref="H151" si="126">SUM(H152:H156)</f>
        <v>0</v>
      </c>
      <c r="I151" s="83">
        <f t="shared" si="125"/>
        <v>0</v>
      </c>
      <c r="J151" s="99" t="str">
        <f t="shared" ref="J151:J214" si="127">IF(H151&lt;&gt;0,IF(I151/H151&gt;=100,"&gt;&gt;100",I151/H151*100),"-")</f>
        <v>-</v>
      </c>
      <c r="K151" s="89"/>
    </row>
    <row r="152" spans="1:11" s="91" customFormat="1" ht="26.4" x14ac:dyDescent="0.25">
      <c r="A152" s="103"/>
      <c r="B152" s="103"/>
      <c r="C152" s="103"/>
      <c r="D152" s="106">
        <v>3861</v>
      </c>
      <c r="E152" s="93" t="s">
        <v>209</v>
      </c>
      <c r="F152" s="100">
        <v>0</v>
      </c>
      <c r="G152" s="128">
        <v>0</v>
      </c>
      <c r="H152" s="128">
        <f>G152</f>
        <v>0</v>
      </c>
      <c r="I152" s="100">
        <v>0</v>
      </c>
      <c r="J152" s="101" t="str">
        <f t="shared" si="127"/>
        <v>-</v>
      </c>
      <c r="K152" s="89"/>
    </row>
    <row r="153" spans="1:11" s="91" customFormat="1" ht="26.4" x14ac:dyDescent="0.25">
      <c r="A153" s="103"/>
      <c r="B153" s="103"/>
      <c r="C153" s="103"/>
      <c r="D153" s="106">
        <v>3862</v>
      </c>
      <c r="E153" s="93" t="s">
        <v>210</v>
      </c>
      <c r="F153" s="100">
        <v>0</v>
      </c>
      <c r="G153" s="128">
        <v>0</v>
      </c>
      <c r="H153" s="128">
        <f t="shared" ref="H153:H156" si="128">G153</f>
        <v>0</v>
      </c>
      <c r="I153" s="100">
        <v>0</v>
      </c>
      <c r="J153" s="101" t="str">
        <f t="shared" si="127"/>
        <v>-</v>
      </c>
      <c r="K153" s="89"/>
    </row>
    <row r="154" spans="1:11" s="91" customFormat="1" x14ac:dyDescent="0.25">
      <c r="A154" s="103"/>
      <c r="B154" s="103"/>
      <c r="C154" s="103"/>
      <c r="D154" s="106">
        <v>3863</v>
      </c>
      <c r="E154" s="93" t="s">
        <v>211</v>
      </c>
      <c r="F154" s="100">
        <v>0</v>
      </c>
      <c r="G154" s="128">
        <v>0</v>
      </c>
      <c r="H154" s="128">
        <f t="shared" si="128"/>
        <v>0</v>
      </c>
      <c r="I154" s="100">
        <v>0</v>
      </c>
      <c r="J154" s="101" t="str">
        <f t="shared" si="127"/>
        <v>-</v>
      </c>
      <c r="K154" s="89"/>
    </row>
    <row r="155" spans="1:11" s="91" customFormat="1" x14ac:dyDescent="0.25">
      <c r="A155" s="103"/>
      <c r="B155" s="103"/>
      <c r="C155" s="103"/>
      <c r="D155" s="106" t="s">
        <v>212</v>
      </c>
      <c r="E155" s="93" t="s">
        <v>213</v>
      </c>
      <c r="F155" s="100">
        <v>0</v>
      </c>
      <c r="G155" s="128">
        <v>0</v>
      </c>
      <c r="H155" s="128">
        <f t="shared" si="128"/>
        <v>0</v>
      </c>
      <c r="I155" s="100">
        <v>0</v>
      </c>
      <c r="J155" s="101" t="str">
        <f t="shared" si="127"/>
        <v>-</v>
      </c>
      <c r="K155" s="89"/>
    </row>
    <row r="156" spans="1:11" s="84" customFormat="1" x14ac:dyDescent="0.25">
      <c r="A156" s="103"/>
      <c r="B156" s="103"/>
      <c r="C156" s="103"/>
      <c r="D156" s="106" t="s">
        <v>214</v>
      </c>
      <c r="E156" s="93" t="s">
        <v>215</v>
      </c>
      <c r="F156" s="100">
        <v>0</v>
      </c>
      <c r="G156" s="128">
        <v>0</v>
      </c>
      <c r="H156" s="128">
        <f t="shared" si="128"/>
        <v>0</v>
      </c>
      <c r="I156" s="100">
        <v>0</v>
      </c>
      <c r="J156" s="101" t="str">
        <f t="shared" si="127"/>
        <v>-</v>
      </c>
      <c r="K156" s="89"/>
    </row>
    <row r="157" spans="1:11" s="84" customFormat="1" x14ac:dyDescent="0.25">
      <c r="A157" s="105">
        <v>4</v>
      </c>
      <c r="B157" s="104"/>
      <c r="C157" s="104"/>
      <c r="D157" s="104"/>
      <c r="E157" s="92" t="s">
        <v>5</v>
      </c>
      <c r="F157" s="83">
        <f t="shared" ref="F157" si="129">+F158+F170+F203+F207+F209</f>
        <v>17154.89</v>
      </c>
      <c r="G157" s="127">
        <f t="shared" ref="G157:I157" si="130">+G158+G170+G203+G207+G209</f>
        <v>144140</v>
      </c>
      <c r="H157" s="127">
        <f t="shared" ref="H157" si="131">+H158+H170+H203+H207+H209</f>
        <v>144140</v>
      </c>
      <c r="I157" s="83">
        <f t="shared" si="130"/>
        <v>21005.859999999997</v>
      </c>
      <c r="J157" s="99">
        <f t="shared" si="127"/>
        <v>14.573234355487719</v>
      </c>
      <c r="K157" s="89">
        <f t="shared" ref="K157:K183" si="132">I157/H157*100</f>
        <v>14.573234355487719</v>
      </c>
    </row>
    <row r="158" spans="1:11" s="84" customFormat="1" x14ac:dyDescent="0.25">
      <c r="A158" s="104"/>
      <c r="B158" s="105">
        <v>41</v>
      </c>
      <c r="C158" s="104"/>
      <c r="D158" s="104"/>
      <c r="E158" s="92" t="s">
        <v>6</v>
      </c>
      <c r="F158" s="83">
        <f t="shared" ref="F158" si="133">+F159+F163</f>
        <v>0</v>
      </c>
      <c r="G158" s="127">
        <f t="shared" ref="G158:I158" si="134">+G159+G163</f>
        <v>10000</v>
      </c>
      <c r="H158" s="127">
        <f t="shared" ref="H158" si="135">+H159+H163</f>
        <v>10000</v>
      </c>
      <c r="I158" s="83">
        <f t="shared" si="134"/>
        <v>0</v>
      </c>
      <c r="J158" s="99">
        <f t="shared" si="127"/>
        <v>0</v>
      </c>
      <c r="K158" s="89"/>
    </row>
    <row r="159" spans="1:11" s="91" customFormat="1" x14ac:dyDescent="0.25">
      <c r="A159" s="104"/>
      <c r="B159" s="104"/>
      <c r="C159" s="105">
        <v>411</v>
      </c>
      <c r="D159" s="104"/>
      <c r="E159" s="92" t="s">
        <v>38</v>
      </c>
      <c r="F159" s="83">
        <f t="shared" ref="F159" si="136">SUM(F160:F162)</f>
        <v>0</v>
      </c>
      <c r="G159" s="127">
        <f t="shared" ref="G159:I159" si="137">SUM(G160:G162)</f>
        <v>0</v>
      </c>
      <c r="H159" s="127">
        <f t="shared" ref="H159" si="138">SUM(H160:H162)</f>
        <v>0</v>
      </c>
      <c r="I159" s="83">
        <f t="shared" si="137"/>
        <v>0</v>
      </c>
      <c r="J159" s="99" t="str">
        <f t="shared" si="127"/>
        <v>-</v>
      </c>
      <c r="K159" s="89"/>
    </row>
    <row r="160" spans="1:11" s="91" customFormat="1" x14ac:dyDescent="0.25">
      <c r="A160" s="103"/>
      <c r="B160" s="103"/>
      <c r="C160" s="103"/>
      <c r="D160" s="106">
        <v>4111</v>
      </c>
      <c r="E160" s="93" t="s">
        <v>39</v>
      </c>
      <c r="F160" s="100">
        <v>0</v>
      </c>
      <c r="G160" s="128">
        <v>0</v>
      </c>
      <c r="H160" s="128">
        <f>G160</f>
        <v>0</v>
      </c>
      <c r="I160" s="100">
        <v>0</v>
      </c>
      <c r="J160" s="101" t="str">
        <f t="shared" si="127"/>
        <v>-</v>
      </c>
      <c r="K160" s="89"/>
    </row>
    <row r="161" spans="1:11" s="91" customFormat="1" x14ac:dyDescent="0.25">
      <c r="A161" s="103"/>
      <c r="B161" s="103"/>
      <c r="C161" s="103"/>
      <c r="D161" s="106">
        <v>4112</v>
      </c>
      <c r="E161" s="93" t="s">
        <v>216</v>
      </c>
      <c r="F161" s="100">
        <v>0</v>
      </c>
      <c r="G161" s="128">
        <v>0</v>
      </c>
      <c r="H161" s="128">
        <f t="shared" ref="H161:H162" si="139">G161</f>
        <v>0</v>
      </c>
      <c r="I161" s="100">
        <v>0</v>
      </c>
      <c r="J161" s="101" t="str">
        <f t="shared" si="127"/>
        <v>-</v>
      </c>
      <c r="K161" s="89"/>
    </row>
    <row r="162" spans="1:11" s="84" customFormat="1" x14ac:dyDescent="0.25">
      <c r="A162" s="103"/>
      <c r="B162" s="103"/>
      <c r="C162" s="103"/>
      <c r="D162" s="106">
        <v>4113</v>
      </c>
      <c r="E162" s="93" t="s">
        <v>217</v>
      </c>
      <c r="F162" s="100">
        <v>0</v>
      </c>
      <c r="G162" s="128">
        <v>0</v>
      </c>
      <c r="H162" s="128">
        <f t="shared" si="139"/>
        <v>0</v>
      </c>
      <c r="I162" s="100">
        <v>0</v>
      </c>
      <c r="J162" s="101" t="str">
        <f t="shared" si="127"/>
        <v>-</v>
      </c>
      <c r="K162" s="89"/>
    </row>
    <row r="163" spans="1:11" s="91" customFormat="1" x14ac:dyDescent="0.25">
      <c r="A163" s="104"/>
      <c r="B163" s="104"/>
      <c r="C163" s="105">
        <v>412</v>
      </c>
      <c r="D163" s="104"/>
      <c r="E163" s="92" t="s">
        <v>284</v>
      </c>
      <c r="F163" s="83">
        <f t="shared" ref="F163" si="140">SUM(F164:F169)</f>
        <v>0</v>
      </c>
      <c r="G163" s="127">
        <f t="shared" ref="G163:I163" si="141">SUM(G164:G169)</f>
        <v>10000</v>
      </c>
      <c r="H163" s="127">
        <f t="shared" ref="H163" si="142">SUM(H164:H169)</f>
        <v>10000</v>
      </c>
      <c r="I163" s="83">
        <f t="shared" si="141"/>
        <v>0</v>
      </c>
      <c r="J163" s="99">
        <f t="shared" si="127"/>
        <v>0</v>
      </c>
      <c r="K163" s="89"/>
    </row>
    <row r="164" spans="1:11" s="91" customFormat="1" x14ac:dyDescent="0.25">
      <c r="A164" s="103"/>
      <c r="B164" s="103"/>
      <c r="C164" s="103"/>
      <c r="D164" s="106">
        <v>4121</v>
      </c>
      <c r="E164" s="93" t="s">
        <v>218</v>
      </c>
      <c r="F164" s="100">
        <v>0</v>
      </c>
      <c r="G164" s="128">
        <v>0</v>
      </c>
      <c r="H164" s="128">
        <f>G164</f>
        <v>0</v>
      </c>
      <c r="I164" s="100">
        <v>0</v>
      </c>
      <c r="J164" s="101" t="str">
        <f t="shared" si="127"/>
        <v>-</v>
      </c>
      <c r="K164" s="89"/>
    </row>
    <row r="165" spans="1:11" s="91" customFormat="1" x14ac:dyDescent="0.25">
      <c r="A165" s="103"/>
      <c r="B165" s="103"/>
      <c r="C165" s="103"/>
      <c r="D165" s="106">
        <v>4122</v>
      </c>
      <c r="E165" s="93" t="s">
        <v>219</v>
      </c>
      <c r="F165" s="100">
        <v>0</v>
      </c>
      <c r="G165" s="128">
        <v>0</v>
      </c>
      <c r="H165" s="128">
        <f>G165</f>
        <v>0</v>
      </c>
      <c r="I165" s="100">
        <v>0</v>
      </c>
      <c r="J165" s="101" t="str">
        <f t="shared" si="127"/>
        <v>-</v>
      </c>
      <c r="K165" s="89"/>
    </row>
    <row r="166" spans="1:11" s="91" customFormat="1" x14ac:dyDescent="0.25">
      <c r="A166" s="103"/>
      <c r="B166" s="103"/>
      <c r="C166" s="103"/>
      <c r="D166" s="106">
        <v>4123</v>
      </c>
      <c r="E166" s="93" t="s">
        <v>220</v>
      </c>
      <c r="F166" s="100">
        <v>0</v>
      </c>
      <c r="G166" s="128">
        <v>10000</v>
      </c>
      <c r="H166" s="128">
        <f t="shared" ref="H166:H169" si="143">G166</f>
        <v>10000</v>
      </c>
      <c r="I166" s="100">
        <v>0</v>
      </c>
      <c r="J166" s="101">
        <f t="shared" si="127"/>
        <v>0</v>
      </c>
      <c r="K166" s="89"/>
    </row>
    <row r="167" spans="1:11" s="91" customFormat="1" x14ac:dyDescent="0.25">
      <c r="A167" s="103"/>
      <c r="B167" s="103"/>
      <c r="C167" s="103"/>
      <c r="D167" s="106">
        <v>4124</v>
      </c>
      <c r="E167" s="93" t="s">
        <v>221</v>
      </c>
      <c r="F167" s="100">
        <v>0</v>
      </c>
      <c r="G167" s="128">
        <v>0</v>
      </c>
      <c r="H167" s="128">
        <f t="shared" si="143"/>
        <v>0</v>
      </c>
      <c r="I167" s="100">
        <v>0</v>
      </c>
      <c r="J167" s="101" t="str">
        <f t="shared" si="127"/>
        <v>-</v>
      </c>
      <c r="K167" s="89"/>
    </row>
    <row r="168" spans="1:11" s="91" customFormat="1" x14ac:dyDescent="0.25">
      <c r="A168" s="103"/>
      <c r="B168" s="103"/>
      <c r="C168" s="103"/>
      <c r="D168" s="106">
        <v>4125</v>
      </c>
      <c r="E168" s="93" t="s">
        <v>222</v>
      </c>
      <c r="F168" s="100">
        <v>0</v>
      </c>
      <c r="G168" s="128">
        <v>0</v>
      </c>
      <c r="H168" s="128">
        <f t="shared" si="143"/>
        <v>0</v>
      </c>
      <c r="I168" s="100">
        <v>0</v>
      </c>
      <c r="J168" s="101" t="str">
        <f t="shared" si="127"/>
        <v>-</v>
      </c>
      <c r="K168" s="89"/>
    </row>
    <row r="169" spans="1:11" s="84" customFormat="1" x14ac:dyDescent="0.25">
      <c r="A169" s="103"/>
      <c r="B169" s="103"/>
      <c r="C169" s="103"/>
      <c r="D169" s="106">
        <v>4126</v>
      </c>
      <c r="E169" s="93" t="s">
        <v>223</v>
      </c>
      <c r="F169" s="100">
        <v>0</v>
      </c>
      <c r="G169" s="128">
        <v>0</v>
      </c>
      <c r="H169" s="128">
        <f t="shared" si="143"/>
        <v>0</v>
      </c>
      <c r="I169" s="100">
        <v>0</v>
      </c>
      <c r="J169" s="101" t="str">
        <f t="shared" si="127"/>
        <v>-</v>
      </c>
      <c r="K169" s="89"/>
    </row>
    <row r="170" spans="1:11" s="84" customFormat="1" x14ac:dyDescent="0.25">
      <c r="A170" s="104"/>
      <c r="B170" s="105">
        <v>42</v>
      </c>
      <c r="C170" s="104"/>
      <c r="D170" s="104"/>
      <c r="E170" s="95" t="s">
        <v>285</v>
      </c>
      <c r="F170" s="83">
        <f t="shared" ref="F170" si="144">+F171+F176+F185+F190+F195+F198</f>
        <v>8604.8900000000012</v>
      </c>
      <c r="G170" s="127">
        <f t="shared" ref="G170:I170" si="145">+G171+G176+G185+G190+G195+G198</f>
        <v>49500</v>
      </c>
      <c r="H170" s="127">
        <f t="shared" ref="H170" si="146">+H171+H176+H185+H190+H195+H198</f>
        <v>49500</v>
      </c>
      <c r="I170" s="83">
        <f t="shared" si="145"/>
        <v>21005.859999999997</v>
      </c>
      <c r="J170" s="99">
        <f t="shared" si="127"/>
        <v>42.436080808080803</v>
      </c>
      <c r="K170" s="89">
        <f t="shared" si="132"/>
        <v>42.436080808080803</v>
      </c>
    </row>
    <row r="171" spans="1:11" s="91" customFormat="1" x14ac:dyDescent="0.25">
      <c r="A171" s="104"/>
      <c r="B171" s="104"/>
      <c r="C171" s="105">
        <v>421</v>
      </c>
      <c r="D171" s="104"/>
      <c r="E171" s="92" t="s">
        <v>286</v>
      </c>
      <c r="F171" s="83">
        <f t="shared" ref="F171" si="147">SUM(F172:F175)</f>
        <v>0</v>
      </c>
      <c r="G171" s="127">
        <f t="shared" ref="G171:I171" si="148">SUM(G172:G175)</f>
        <v>0</v>
      </c>
      <c r="H171" s="127">
        <f t="shared" ref="H171" si="149">SUM(H172:H175)</f>
        <v>0</v>
      </c>
      <c r="I171" s="83">
        <f t="shared" si="148"/>
        <v>0</v>
      </c>
      <c r="J171" s="99" t="str">
        <f t="shared" si="127"/>
        <v>-</v>
      </c>
      <c r="K171" s="89"/>
    </row>
    <row r="172" spans="1:11" s="91" customFormat="1" x14ac:dyDescent="0.25">
      <c r="A172" s="103"/>
      <c r="B172" s="103"/>
      <c r="C172" s="103"/>
      <c r="D172" s="106">
        <v>4211</v>
      </c>
      <c r="E172" s="93" t="s">
        <v>35</v>
      </c>
      <c r="F172" s="100">
        <v>0</v>
      </c>
      <c r="G172" s="128">
        <v>0</v>
      </c>
      <c r="H172" s="128">
        <f>G172</f>
        <v>0</v>
      </c>
      <c r="I172" s="100">
        <v>0</v>
      </c>
      <c r="J172" s="101" t="str">
        <f t="shared" si="127"/>
        <v>-</v>
      </c>
      <c r="K172" s="89"/>
    </row>
    <row r="173" spans="1:11" s="91" customFormat="1" x14ac:dyDescent="0.25">
      <c r="A173" s="103"/>
      <c r="B173" s="103"/>
      <c r="C173" s="103"/>
      <c r="D173" s="106">
        <v>4212</v>
      </c>
      <c r="E173" s="93" t="s">
        <v>224</v>
      </c>
      <c r="F173" s="100">
        <v>0</v>
      </c>
      <c r="G173" s="128">
        <v>0</v>
      </c>
      <c r="H173" s="128">
        <f t="shared" ref="H173:H175" si="150">G173</f>
        <v>0</v>
      </c>
      <c r="I173" s="100">
        <v>0</v>
      </c>
      <c r="J173" s="101" t="str">
        <f t="shared" si="127"/>
        <v>-</v>
      </c>
      <c r="K173" s="89"/>
    </row>
    <row r="174" spans="1:11" s="91" customFormat="1" x14ac:dyDescent="0.25">
      <c r="A174" s="103"/>
      <c r="B174" s="103"/>
      <c r="C174" s="103"/>
      <c r="D174" s="106">
        <v>4213</v>
      </c>
      <c r="E174" s="93" t="s">
        <v>225</v>
      </c>
      <c r="F174" s="100">
        <v>0</v>
      </c>
      <c r="G174" s="128">
        <v>0</v>
      </c>
      <c r="H174" s="128">
        <f t="shared" si="150"/>
        <v>0</v>
      </c>
      <c r="I174" s="100">
        <v>0</v>
      </c>
      <c r="J174" s="101" t="str">
        <f t="shared" si="127"/>
        <v>-</v>
      </c>
      <c r="K174" s="89"/>
    </row>
    <row r="175" spans="1:11" s="84" customFormat="1" x14ac:dyDescent="0.25">
      <c r="A175" s="103"/>
      <c r="B175" s="103"/>
      <c r="C175" s="103"/>
      <c r="D175" s="106">
        <v>4214</v>
      </c>
      <c r="E175" s="93" t="s">
        <v>226</v>
      </c>
      <c r="F175" s="100">
        <v>0</v>
      </c>
      <c r="G175" s="128">
        <v>0</v>
      </c>
      <c r="H175" s="128">
        <f t="shared" si="150"/>
        <v>0</v>
      </c>
      <c r="I175" s="100">
        <v>0</v>
      </c>
      <c r="J175" s="101" t="str">
        <f t="shared" si="127"/>
        <v>-</v>
      </c>
      <c r="K175" s="89"/>
    </row>
    <row r="176" spans="1:11" s="91" customFormat="1" x14ac:dyDescent="0.25">
      <c r="A176" s="104"/>
      <c r="B176" s="104"/>
      <c r="C176" s="105">
        <v>422</v>
      </c>
      <c r="D176" s="104"/>
      <c r="E176" s="92" t="s">
        <v>287</v>
      </c>
      <c r="F176" s="83">
        <f t="shared" ref="F176" si="151">SUM(F177:F184)</f>
        <v>8604.8900000000012</v>
      </c>
      <c r="G176" s="127">
        <f t="shared" ref="G176:I176" si="152">SUM(G177:G184)</f>
        <v>49500</v>
      </c>
      <c r="H176" s="127">
        <f t="shared" ref="H176" si="153">SUM(H177:H184)</f>
        <v>49500</v>
      </c>
      <c r="I176" s="83">
        <f t="shared" si="152"/>
        <v>21005.859999999997</v>
      </c>
      <c r="J176" s="99">
        <f t="shared" si="127"/>
        <v>42.436080808080803</v>
      </c>
      <c r="K176" s="89">
        <f t="shared" si="132"/>
        <v>42.436080808080803</v>
      </c>
    </row>
    <row r="177" spans="1:11" s="91" customFormat="1" x14ac:dyDescent="0.25">
      <c r="A177" s="103"/>
      <c r="B177" s="103"/>
      <c r="C177" s="103"/>
      <c r="D177" s="106">
        <v>4221</v>
      </c>
      <c r="E177" s="93" t="s">
        <v>101</v>
      </c>
      <c r="F177" s="100">
        <v>7267.6</v>
      </c>
      <c r="G177" s="128">
        <f>18000+26000</f>
        <v>44000</v>
      </c>
      <c r="H177" s="128">
        <f>G177</f>
        <v>44000</v>
      </c>
      <c r="I177" s="100">
        <v>15788.65</v>
      </c>
      <c r="J177" s="101">
        <f t="shared" si="127"/>
        <v>35.883295454545454</v>
      </c>
      <c r="K177" s="89"/>
    </row>
    <row r="178" spans="1:11" s="91" customFormat="1" x14ac:dyDescent="0.25">
      <c r="A178" s="103"/>
      <c r="B178" s="103"/>
      <c r="C178" s="103"/>
      <c r="D178" s="106">
        <v>4222</v>
      </c>
      <c r="E178" s="93" t="s">
        <v>102</v>
      </c>
      <c r="F178" s="100">
        <v>885.36</v>
      </c>
      <c r="G178" s="128">
        <v>3000</v>
      </c>
      <c r="H178" s="128">
        <f t="shared" ref="H178:H184" si="154">G178</f>
        <v>3000</v>
      </c>
      <c r="I178" s="100">
        <v>4971.91</v>
      </c>
      <c r="J178" s="101">
        <f t="shared" si="127"/>
        <v>165.73033333333333</v>
      </c>
      <c r="K178" s="89">
        <f t="shared" si="132"/>
        <v>165.73033333333333</v>
      </c>
    </row>
    <row r="179" spans="1:11" s="91" customFormat="1" x14ac:dyDescent="0.25">
      <c r="A179" s="103"/>
      <c r="B179" s="103"/>
      <c r="C179" s="103"/>
      <c r="D179" s="106">
        <v>4223</v>
      </c>
      <c r="E179" s="93" t="s">
        <v>103</v>
      </c>
      <c r="F179" s="100">
        <v>402.15</v>
      </c>
      <c r="G179" s="128">
        <v>1500</v>
      </c>
      <c r="H179" s="128">
        <f t="shared" si="154"/>
        <v>1500</v>
      </c>
      <c r="I179" s="100">
        <v>0</v>
      </c>
      <c r="J179" s="101">
        <f t="shared" si="127"/>
        <v>0</v>
      </c>
      <c r="K179" s="89"/>
    </row>
    <row r="180" spans="1:11" s="91" customFormat="1" x14ac:dyDescent="0.25">
      <c r="A180" s="103"/>
      <c r="B180" s="103"/>
      <c r="C180" s="103"/>
      <c r="D180" s="106">
        <v>4224</v>
      </c>
      <c r="E180" s="93" t="s">
        <v>227</v>
      </c>
      <c r="F180" s="100">
        <v>0</v>
      </c>
      <c r="G180" s="128">
        <v>0</v>
      </c>
      <c r="H180" s="128">
        <f t="shared" si="154"/>
        <v>0</v>
      </c>
      <c r="I180" s="100">
        <v>0</v>
      </c>
      <c r="J180" s="101" t="str">
        <f t="shared" si="127"/>
        <v>-</v>
      </c>
      <c r="K180" s="89"/>
    </row>
    <row r="181" spans="1:11" s="91" customFormat="1" x14ac:dyDescent="0.25">
      <c r="A181" s="103"/>
      <c r="B181" s="103"/>
      <c r="C181" s="103"/>
      <c r="D181" s="106">
        <v>4225</v>
      </c>
      <c r="E181" s="93" t="s">
        <v>228</v>
      </c>
      <c r="F181" s="100">
        <v>0</v>
      </c>
      <c r="G181" s="128">
        <v>0</v>
      </c>
      <c r="H181" s="128">
        <f t="shared" si="154"/>
        <v>0</v>
      </c>
      <c r="I181" s="100">
        <v>0</v>
      </c>
      <c r="J181" s="101" t="str">
        <f t="shared" si="127"/>
        <v>-</v>
      </c>
      <c r="K181" s="89"/>
    </row>
    <row r="182" spans="1:11" s="91" customFormat="1" x14ac:dyDescent="0.25">
      <c r="A182" s="103"/>
      <c r="B182" s="103"/>
      <c r="C182" s="103"/>
      <c r="D182" s="106">
        <v>4226</v>
      </c>
      <c r="E182" s="93" t="s">
        <v>229</v>
      </c>
      <c r="F182" s="100">
        <v>0</v>
      </c>
      <c r="G182" s="128">
        <v>0</v>
      </c>
      <c r="H182" s="128">
        <f t="shared" si="154"/>
        <v>0</v>
      </c>
      <c r="I182" s="100">
        <v>0</v>
      </c>
      <c r="J182" s="101" t="str">
        <f t="shared" si="127"/>
        <v>-</v>
      </c>
      <c r="K182" s="89"/>
    </row>
    <row r="183" spans="1:11" s="91" customFormat="1" x14ac:dyDescent="0.25">
      <c r="A183" s="103"/>
      <c r="B183" s="103"/>
      <c r="C183" s="103"/>
      <c r="D183" s="106">
        <v>4227</v>
      </c>
      <c r="E183" s="94" t="s">
        <v>104</v>
      </c>
      <c r="F183" s="100">
        <v>49.78</v>
      </c>
      <c r="G183" s="128">
        <v>1000</v>
      </c>
      <c r="H183" s="128">
        <f t="shared" si="154"/>
        <v>1000</v>
      </c>
      <c r="I183" s="100">
        <v>245.3</v>
      </c>
      <c r="J183" s="101">
        <f t="shared" si="127"/>
        <v>24.53</v>
      </c>
      <c r="K183" s="89">
        <f t="shared" si="132"/>
        <v>24.53</v>
      </c>
    </row>
    <row r="184" spans="1:11" s="84" customFormat="1" x14ac:dyDescent="0.25">
      <c r="A184" s="103"/>
      <c r="B184" s="103"/>
      <c r="C184" s="103"/>
      <c r="D184" s="106" t="s">
        <v>230</v>
      </c>
      <c r="E184" s="94" t="s">
        <v>231</v>
      </c>
      <c r="F184" s="100">
        <v>0</v>
      </c>
      <c r="G184" s="128">
        <v>0</v>
      </c>
      <c r="H184" s="128">
        <f t="shared" si="154"/>
        <v>0</v>
      </c>
      <c r="I184" s="100">
        <v>0</v>
      </c>
      <c r="J184" s="101" t="str">
        <f t="shared" si="127"/>
        <v>-</v>
      </c>
      <c r="K184" s="89"/>
    </row>
    <row r="185" spans="1:11" s="91" customFormat="1" x14ac:dyDescent="0.25">
      <c r="A185" s="104"/>
      <c r="B185" s="104"/>
      <c r="C185" s="105">
        <v>423</v>
      </c>
      <c r="D185" s="104"/>
      <c r="E185" s="92" t="s">
        <v>288</v>
      </c>
      <c r="F185" s="83">
        <f t="shared" ref="F185" si="155">SUM(F186:F189)</f>
        <v>0</v>
      </c>
      <c r="G185" s="127">
        <f t="shared" ref="G185:I185" si="156">SUM(G186:G189)</f>
        <v>0</v>
      </c>
      <c r="H185" s="127">
        <f t="shared" ref="H185" si="157">SUM(H186:H189)</f>
        <v>0</v>
      </c>
      <c r="I185" s="83">
        <f t="shared" si="156"/>
        <v>0</v>
      </c>
      <c r="J185" s="99" t="str">
        <f t="shared" si="127"/>
        <v>-</v>
      </c>
      <c r="K185" s="89"/>
    </row>
    <row r="186" spans="1:11" s="91" customFormat="1" x14ac:dyDescent="0.25">
      <c r="A186" s="103"/>
      <c r="B186" s="103"/>
      <c r="C186" s="103"/>
      <c r="D186" s="106">
        <v>4231</v>
      </c>
      <c r="E186" s="93" t="s">
        <v>232</v>
      </c>
      <c r="F186" s="100">
        <v>0</v>
      </c>
      <c r="G186" s="128">
        <v>0</v>
      </c>
      <c r="H186" s="128">
        <f>G186</f>
        <v>0</v>
      </c>
      <c r="I186" s="100">
        <v>0</v>
      </c>
      <c r="J186" s="101" t="str">
        <f t="shared" si="127"/>
        <v>-</v>
      </c>
      <c r="K186" s="89"/>
    </row>
    <row r="187" spans="1:11" s="91" customFormat="1" x14ac:dyDescent="0.25">
      <c r="A187" s="103"/>
      <c r="B187" s="103"/>
      <c r="C187" s="103"/>
      <c r="D187" s="106">
        <v>4232</v>
      </c>
      <c r="E187" s="93" t="s">
        <v>233</v>
      </c>
      <c r="F187" s="100">
        <v>0</v>
      </c>
      <c r="G187" s="128">
        <v>0</v>
      </c>
      <c r="H187" s="128">
        <f t="shared" ref="H187:H189" si="158">G187</f>
        <v>0</v>
      </c>
      <c r="I187" s="100">
        <v>0</v>
      </c>
      <c r="J187" s="101" t="str">
        <f t="shared" si="127"/>
        <v>-</v>
      </c>
      <c r="K187" s="89"/>
    </row>
    <row r="188" spans="1:11" s="91" customFormat="1" x14ac:dyDescent="0.25">
      <c r="A188" s="103"/>
      <c r="B188" s="103"/>
      <c r="C188" s="103"/>
      <c r="D188" s="106">
        <v>4233</v>
      </c>
      <c r="E188" s="93" t="s">
        <v>234</v>
      </c>
      <c r="F188" s="100">
        <v>0</v>
      </c>
      <c r="G188" s="128">
        <v>0</v>
      </c>
      <c r="H188" s="128">
        <f t="shared" si="158"/>
        <v>0</v>
      </c>
      <c r="I188" s="100">
        <v>0</v>
      </c>
      <c r="J188" s="101" t="str">
        <f t="shared" si="127"/>
        <v>-</v>
      </c>
      <c r="K188" s="89"/>
    </row>
    <row r="189" spans="1:11" s="84" customFormat="1" x14ac:dyDescent="0.25">
      <c r="A189" s="103"/>
      <c r="B189" s="103"/>
      <c r="C189" s="103"/>
      <c r="D189" s="106">
        <v>4234</v>
      </c>
      <c r="E189" s="94" t="s">
        <v>235</v>
      </c>
      <c r="F189" s="100">
        <v>0</v>
      </c>
      <c r="G189" s="128">
        <v>0</v>
      </c>
      <c r="H189" s="128">
        <f t="shared" si="158"/>
        <v>0</v>
      </c>
      <c r="I189" s="100">
        <v>0</v>
      </c>
      <c r="J189" s="101" t="str">
        <f t="shared" si="127"/>
        <v>-</v>
      </c>
      <c r="K189" s="89"/>
    </row>
    <row r="190" spans="1:11" s="91" customFormat="1" x14ac:dyDescent="0.25">
      <c r="A190" s="104"/>
      <c r="B190" s="104"/>
      <c r="C190" s="105">
        <v>424</v>
      </c>
      <c r="D190" s="104"/>
      <c r="E190" s="92" t="s">
        <v>289</v>
      </c>
      <c r="F190" s="83">
        <f t="shared" ref="F190" si="159">SUM(F191:F194)</f>
        <v>0</v>
      </c>
      <c r="G190" s="127">
        <f t="shared" ref="G190:I190" si="160">SUM(G191:G194)</f>
        <v>0</v>
      </c>
      <c r="H190" s="127">
        <f t="shared" ref="H190" si="161">SUM(H191:H194)</f>
        <v>0</v>
      </c>
      <c r="I190" s="83">
        <f t="shared" si="160"/>
        <v>0</v>
      </c>
      <c r="J190" s="99" t="str">
        <f t="shared" si="127"/>
        <v>-</v>
      </c>
      <c r="K190" s="89"/>
    </row>
    <row r="191" spans="1:11" s="91" customFormat="1" x14ac:dyDescent="0.25">
      <c r="A191" s="103"/>
      <c r="B191" s="103"/>
      <c r="C191" s="103"/>
      <c r="D191" s="106">
        <v>4241</v>
      </c>
      <c r="E191" s="93" t="s">
        <v>236</v>
      </c>
      <c r="F191" s="100">
        <v>0</v>
      </c>
      <c r="G191" s="128">
        <v>0</v>
      </c>
      <c r="H191" s="128">
        <f>G191</f>
        <v>0</v>
      </c>
      <c r="I191" s="100">
        <v>0</v>
      </c>
      <c r="J191" s="101" t="str">
        <f t="shared" si="127"/>
        <v>-</v>
      </c>
      <c r="K191" s="89"/>
    </row>
    <row r="192" spans="1:11" s="91" customFormat="1" x14ac:dyDescent="0.25">
      <c r="A192" s="103"/>
      <c r="B192" s="103"/>
      <c r="C192" s="103"/>
      <c r="D192" s="106">
        <v>4242</v>
      </c>
      <c r="E192" s="93" t="s">
        <v>237</v>
      </c>
      <c r="F192" s="100">
        <v>0</v>
      </c>
      <c r="G192" s="128">
        <v>0</v>
      </c>
      <c r="H192" s="128">
        <f t="shared" ref="H192:H194" si="162">G192</f>
        <v>0</v>
      </c>
      <c r="I192" s="100">
        <v>0</v>
      </c>
      <c r="J192" s="101" t="str">
        <f t="shared" si="127"/>
        <v>-</v>
      </c>
      <c r="K192" s="89"/>
    </row>
    <row r="193" spans="1:11" s="91" customFormat="1" x14ac:dyDescent="0.25">
      <c r="A193" s="103"/>
      <c r="B193" s="103"/>
      <c r="C193" s="103"/>
      <c r="D193" s="106">
        <v>4243</v>
      </c>
      <c r="E193" s="93" t="s">
        <v>238</v>
      </c>
      <c r="F193" s="100">
        <v>0</v>
      </c>
      <c r="G193" s="128">
        <v>0</v>
      </c>
      <c r="H193" s="128">
        <f t="shared" si="162"/>
        <v>0</v>
      </c>
      <c r="I193" s="100">
        <v>0</v>
      </c>
      <c r="J193" s="101" t="str">
        <f t="shared" si="127"/>
        <v>-</v>
      </c>
      <c r="K193" s="89"/>
    </row>
    <row r="194" spans="1:11" s="84" customFormat="1" x14ac:dyDescent="0.25">
      <c r="A194" s="103"/>
      <c r="B194" s="103"/>
      <c r="C194" s="103"/>
      <c r="D194" s="106">
        <v>4244</v>
      </c>
      <c r="E194" s="93" t="s">
        <v>239</v>
      </c>
      <c r="F194" s="100">
        <v>0</v>
      </c>
      <c r="G194" s="128">
        <v>0</v>
      </c>
      <c r="H194" s="128">
        <f t="shared" si="162"/>
        <v>0</v>
      </c>
      <c r="I194" s="100">
        <v>0</v>
      </c>
      <c r="J194" s="101" t="str">
        <f t="shared" si="127"/>
        <v>-</v>
      </c>
      <c r="K194" s="89"/>
    </row>
    <row r="195" spans="1:11" s="91" customFormat="1" x14ac:dyDescent="0.25">
      <c r="A195" s="104"/>
      <c r="B195" s="104"/>
      <c r="C195" s="105">
        <v>425</v>
      </c>
      <c r="D195" s="104"/>
      <c r="E195" s="92" t="s">
        <v>290</v>
      </c>
      <c r="F195" s="83">
        <f t="shared" ref="F195" si="163">SUM(F196:F197)</f>
        <v>0</v>
      </c>
      <c r="G195" s="127">
        <f t="shared" ref="G195:I195" si="164">SUM(G196:G197)</f>
        <v>0</v>
      </c>
      <c r="H195" s="127">
        <f t="shared" ref="H195" si="165">SUM(H196:H197)</f>
        <v>0</v>
      </c>
      <c r="I195" s="83">
        <f t="shared" si="164"/>
        <v>0</v>
      </c>
      <c r="J195" s="99" t="str">
        <f t="shared" si="127"/>
        <v>-</v>
      </c>
      <c r="K195" s="89"/>
    </row>
    <row r="196" spans="1:11" s="91" customFormat="1" x14ac:dyDescent="0.25">
      <c r="A196" s="103"/>
      <c r="B196" s="103"/>
      <c r="C196" s="103"/>
      <c r="D196" s="106">
        <v>4251</v>
      </c>
      <c r="E196" s="93" t="s">
        <v>240</v>
      </c>
      <c r="F196" s="100">
        <v>0</v>
      </c>
      <c r="G196" s="128">
        <v>0</v>
      </c>
      <c r="H196" s="128">
        <f>G196</f>
        <v>0</v>
      </c>
      <c r="I196" s="100">
        <v>0</v>
      </c>
      <c r="J196" s="101" t="str">
        <f t="shared" si="127"/>
        <v>-</v>
      </c>
      <c r="K196" s="89"/>
    </row>
    <row r="197" spans="1:11" s="84" customFormat="1" x14ac:dyDescent="0.25">
      <c r="A197" s="103"/>
      <c r="B197" s="103"/>
      <c r="C197" s="103"/>
      <c r="D197" s="106">
        <v>4252</v>
      </c>
      <c r="E197" s="93" t="s">
        <v>241</v>
      </c>
      <c r="F197" s="100">
        <v>0</v>
      </c>
      <c r="G197" s="128">
        <v>0</v>
      </c>
      <c r="H197" s="128">
        <f>G197</f>
        <v>0</v>
      </c>
      <c r="I197" s="100">
        <v>0</v>
      </c>
      <c r="J197" s="101" t="str">
        <f t="shared" si="127"/>
        <v>-</v>
      </c>
      <c r="K197" s="89"/>
    </row>
    <row r="198" spans="1:11" s="91" customFormat="1" x14ac:dyDescent="0.25">
      <c r="A198" s="104"/>
      <c r="B198" s="104"/>
      <c r="C198" s="105">
        <v>426</v>
      </c>
      <c r="D198" s="104"/>
      <c r="E198" s="92" t="s">
        <v>291</v>
      </c>
      <c r="F198" s="83">
        <f t="shared" ref="F198" si="166">SUM(F199:F202)</f>
        <v>0</v>
      </c>
      <c r="G198" s="127">
        <f t="shared" ref="G198:I198" si="167">SUM(G199:G202)</f>
        <v>0</v>
      </c>
      <c r="H198" s="127">
        <f t="shared" ref="H198" si="168">SUM(H199:H202)</f>
        <v>0</v>
      </c>
      <c r="I198" s="83">
        <f t="shared" si="167"/>
        <v>0</v>
      </c>
      <c r="J198" s="99" t="str">
        <f t="shared" si="127"/>
        <v>-</v>
      </c>
      <c r="K198" s="89"/>
    </row>
    <row r="199" spans="1:11" s="91" customFormat="1" x14ac:dyDescent="0.25">
      <c r="A199" s="103"/>
      <c r="B199" s="103"/>
      <c r="C199" s="103"/>
      <c r="D199" s="106">
        <v>4261</v>
      </c>
      <c r="E199" s="93" t="s">
        <v>242</v>
      </c>
      <c r="F199" s="100">
        <v>0</v>
      </c>
      <c r="G199" s="128">
        <v>0</v>
      </c>
      <c r="H199" s="128">
        <f>G199</f>
        <v>0</v>
      </c>
      <c r="I199" s="100">
        <v>0</v>
      </c>
      <c r="J199" s="101" t="str">
        <f t="shared" si="127"/>
        <v>-</v>
      </c>
      <c r="K199" s="89"/>
    </row>
    <row r="200" spans="1:11" s="91" customFormat="1" x14ac:dyDescent="0.25">
      <c r="A200" s="103"/>
      <c r="B200" s="103"/>
      <c r="C200" s="103"/>
      <c r="D200" s="106">
        <v>4262</v>
      </c>
      <c r="E200" s="93" t="s">
        <v>243</v>
      </c>
      <c r="F200" s="100">
        <v>0</v>
      </c>
      <c r="G200" s="128">
        <v>0</v>
      </c>
      <c r="H200" s="128">
        <f t="shared" ref="H200:H202" si="169">G200</f>
        <v>0</v>
      </c>
      <c r="I200" s="100">
        <v>0</v>
      </c>
      <c r="J200" s="101" t="str">
        <f t="shared" si="127"/>
        <v>-</v>
      </c>
      <c r="K200" s="89"/>
    </row>
    <row r="201" spans="1:11" s="91" customFormat="1" x14ac:dyDescent="0.25">
      <c r="A201" s="103"/>
      <c r="B201" s="103"/>
      <c r="C201" s="103"/>
      <c r="D201" s="106">
        <v>4263</v>
      </c>
      <c r="E201" s="93" t="s">
        <v>244</v>
      </c>
      <c r="F201" s="100">
        <v>0</v>
      </c>
      <c r="G201" s="128">
        <v>0</v>
      </c>
      <c r="H201" s="128">
        <f t="shared" si="169"/>
        <v>0</v>
      </c>
      <c r="I201" s="100">
        <v>0</v>
      </c>
      <c r="J201" s="101" t="str">
        <f t="shared" si="127"/>
        <v>-</v>
      </c>
      <c r="K201" s="89"/>
    </row>
    <row r="202" spans="1:11" s="84" customFormat="1" x14ac:dyDescent="0.25">
      <c r="A202" s="103"/>
      <c r="B202" s="103"/>
      <c r="C202" s="103"/>
      <c r="D202" s="106">
        <v>4264</v>
      </c>
      <c r="E202" s="93" t="s">
        <v>245</v>
      </c>
      <c r="F202" s="100">
        <v>0</v>
      </c>
      <c r="G202" s="128">
        <v>0</v>
      </c>
      <c r="H202" s="128">
        <f t="shared" si="169"/>
        <v>0</v>
      </c>
      <c r="I202" s="100">
        <v>0</v>
      </c>
      <c r="J202" s="101" t="str">
        <f t="shared" si="127"/>
        <v>-</v>
      </c>
      <c r="K202" s="89"/>
    </row>
    <row r="203" spans="1:11" s="84" customFormat="1" x14ac:dyDescent="0.25">
      <c r="A203" s="104"/>
      <c r="B203" s="105">
        <v>43</v>
      </c>
      <c r="C203" s="104"/>
      <c r="D203" s="104"/>
      <c r="E203" s="92" t="s">
        <v>292</v>
      </c>
      <c r="F203" s="83">
        <f t="shared" ref="F203:I203" si="170">+F204</f>
        <v>0</v>
      </c>
      <c r="G203" s="127">
        <f t="shared" si="170"/>
        <v>0</v>
      </c>
      <c r="H203" s="127">
        <f t="shared" si="170"/>
        <v>0</v>
      </c>
      <c r="I203" s="83">
        <f t="shared" si="170"/>
        <v>0</v>
      </c>
      <c r="J203" s="99" t="str">
        <f t="shared" si="127"/>
        <v>-</v>
      </c>
      <c r="K203" s="89"/>
    </row>
    <row r="204" spans="1:11" s="91" customFormat="1" x14ac:dyDescent="0.25">
      <c r="A204" s="104"/>
      <c r="B204" s="104"/>
      <c r="C204" s="105">
        <v>431</v>
      </c>
      <c r="D204" s="104"/>
      <c r="E204" s="92" t="s">
        <v>293</v>
      </c>
      <c r="F204" s="83">
        <f t="shared" ref="F204" si="171">SUM(F205:F206)</f>
        <v>0</v>
      </c>
      <c r="G204" s="127">
        <f t="shared" ref="G204:I204" si="172">SUM(G205:G206)</f>
        <v>0</v>
      </c>
      <c r="H204" s="127">
        <f t="shared" ref="H204" si="173">SUM(H205:H206)</f>
        <v>0</v>
      </c>
      <c r="I204" s="83">
        <f t="shared" si="172"/>
        <v>0</v>
      </c>
      <c r="J204" s="99" t="str">
        <f t="shared" si="127"/>
        <v>-</v>
      </c>
      <c r="K204" s="89"/>
    </row>
    <row r="205" spans="1:11" s="91" customFormat="1" x14ac:dyDescent="0.25">
      <c r="A205" s="103"/>
      <c r="B205" s="103"/>
      <c r="C205" s="103"/>
      <c r="D205" s="106">
        <v>4311</v>
      </c>
      <c r="E205" s="93" t="s">
        <v>246</v>
      </c>
      <c r="F205" s="100">
        <v>0</v>
      </c>
      <c r="G205" s="128">
        <v>0</v>
      </c>
      <c r="H205" s="128">
        <f>G205</f>
        <v>0</v>
      </c>
      <c r="I205" s="100">
        <v>0</v>
      </c>
      <c r="J205" s="101" t="str">
        <f t="shared" si="127"/>
        <v>-</v>
      </c>
      <c r="K205" s="89"/>
    </row>
    <row r="206" spans="1:11" s="84" customFormat="1" x14ac:dyDescent="0.25">
      <c r="A206" s="103"/>
      <c r="B206" s="103"/>
      <c r="C206" s="103"/>
      <c r="D206" s="106">
        <v>4312</v>
      </c>
      <c r="E206" s="93" t="s">
        <v>247</v>
      </c>
      <c r="F206" s="100">
        <v>0</v>
      </c>
      <c r="G206" s="128">
        <v>0</v>
      </c>
      <c r="H206" s="128">
        <f>G206</f>
        <v>0</v>
      </c>
      <c r="I206" s="100">
        <v>0</v>
      </c>
      <c r="J206" s="101" t="str">
        <f t="shared" si="127"/>
        <v>-</v>
      </c>
      <c r="K206" s="89"/>
    </row>
    <row r="207" spans="1:11" s="84" customFormat="1" x14ac:dyDescent="0.25">
      <c r="A207" s="104"/>
      <c r="B207" s="105">
        <v>44</v>
      </c>
      <c r="C207" s="104"/>
      <c r="D207" s="104"/>
      <c r="E207" s="92" t="s">
        <v>294</v>
      </c>
      <c r="F207" s="83">
        <f t="shared" ref="F207:I207" si="174">+F208</f>
        <v>0</v>
      </c>
      <c r="G207" s="127">
        <f t="shared" si="174"/>
        <v>0</v>
      </c>
      <c r="H207" s="127">
        <f t="shared" si="174"/>
        <v>0</v>
      </c>
      <c r="I207" s="83">
        <f t="shared" si="174"/>
        <v>0</v>
      </c>
      <c r="J207" s="99" t="str">
        <f t="shared" si="127"/>
        <v>-</v>
      </c>
      <c r="K207" s="89"/>
    </row>
    <row r="208" spans="1:11" s="84" customFormat="1" x14ac:dyDescent="0.25">
      <c r="A208" s="104"/>
      <c r="B208" s="104"/>
      <c r="C208" s="105">
        <v>441</v>
      </c>
      <c r="D208" s="104"/>
      <c r="E208" s="92" t="s">
        <v>248</v>
      </c>
      <c r="F208" s="102">
        <v>0</v>
      </c>
      <c r="G208" s="129">
        <v>0</v>
      </c>
      <c r="H208" s="129">
        <v>0</v>
      </c>
      <c r="I208" s="102">
        <v>0</v>
      </c>
      <c r="J208" s="99" t="str">
        <f t="shared" si="127"/>
        <v>-</v>
      </c>
      <c r="K208" s="89"/>
    </row>
    <row r="209" spans="1:11" s="91" customFormat="1" x14ac:dyDescent="0.25">
      <c r="A209" s="104"/>
      <c r="B209" s="105">
        <v>45</v>
      </c>
      <c r="C209" s="104"/>
      <c r="D209" s="104"/>
      <c r="E209" s="92" t="s">
        <v>295</v>
      </c>
      <c r="F209" s="83">
        <f t="shared" ref="F209" si="175">SUM(F210:F214)</f>
        <v>8550</v>
      </c>
      <c r="G209" s="127">
        <f>+G211+G214</f>
        <v>84640</v>
      </c>
      <c r="H209" s="127">
        <f>+H211+H214</f>
        <v>84640</v>
      </c>
      <c r="I209" s="83">
        <f t="shared" ref="I209" si="176">SUM(I210:I214)</f>
        <v>0</v>
      </c>
      <c r="J209" s="99">
        <f t="shared" si="127"/>
        <v>0</v>
      </c>
      <c r="K209" s="89">
        <f t="shared" ref="K209:K214" si="177">I209/H209*100</f>
        <v>0</v>
      </c>
    </row>
    <row r="210" spans="1:11" s="84" customFormat="1" x14ac:dyDescent="0.25">
      <c r="A210" s="103"/>
      <c r="B210" s="103"/>
      <c r="C210" s="106">
        <v>451</v>
      </c>
      <c r="D210" s="103"/>
      <c r="E210" s="93" t="s">
        <v>249</v>
      </c>
      <c r="F210" s="100">
        <v>0</v>
      </c>
      <c r="G210" s="128">
        <v>0</v>
      </c>
      <c r="H210" s="128">
        <f>G210</f>
        <v>0</v>
      </c>
      <c r="I210" s="100">
        <v>0</v>
      </c>
      <c r="J210" s="101" t="str">
        <f t="shared" si="127"/>
        <v>-</v>
      </c>
      <c r="K210" s="89"/>
    </row>
    <row r="211" spans="1:11" s="91" customFormat="1" x14ac:dyDescent="0.25">
      <c r="A211" s="104"/>
      <c r="B211" s="104"/>
      <c r="C211" s="105">
        <v>452</v>
      </c>
      <c r="D211" s="104"/>
      <c r="E211" s="92" t="s">
        <v>250</v>
      </c>
      <c r="F211" s="102">
        <v>0</v>
      </c>
      <c r="G211" s="129">
        <f>+G212</f>
        <v>300</v>
      </c>
      <c r="H211" s="129">
        <f>+H212</f>
        <v>300</v>
      </c>
      <c r="I211" s="102">
        <v>0</v>
      </c>
      <c r="J211" s="99">
        <f t="shared" si="127"/>
        <v>0</v>
      </c>
      <c r="K211" s="89"/>
    </row>
    <row r="212" spans="1:11" s="91" customFormat="1" x14ac:dyDescent="0.25">
      <c r="A212" s="103"/>
      <c r="B212" s="103"/>
      <c r="C212" s="106"/>
      <c r="D212" s="103">
        <v>4521</v>
      </c>
      <c r="E212" s="93" t="s">
        <v>250</v>
      </c>
      <c r="F212" s="100"/>
      <c r="G212" s="128">
        <v>300</v>
      </c>
      <c r="H212" s="128">
        <f>G212</f>
        <v>300</v>
      </c>
      <c r="I212" s="100"/>
      <c r="J212" s="101"/>
      <c r="K212" s="89"/>
    </row>
    <row r="213" spans="1:11" s="84" customFormat="1" x14ac:dyDescent="0.25">
      <c r="A213" s="103"/>
      <c r="B213" s="103"/>
      <c r="C213" s="106">
        <v>453</v>
      </c>
      <c r="D213" s="103"/>
      <c r="E213" s="93" t="s">
        <v>251</v>
      </c>
      <c r="F213" s="100">
        <v>0</v>
      </c>
      <c r="G213" s="128">
        <v>0</v>
      </c>
      <c r="H213" s="128">
        <f>G213</f>
        <v>0</v>
      </c>
      <c r="I213" s="100">
        <v>0</v>
      </c>
      <c r="J213" s="101" t="str">
        <f t="shared" si="127"/>
        <v>-</v>
      </c>
      <c r="K213" s="89"/>
    </row>
    <row r="214" spans="1:11" s="91" customFormat="1" x14ac:dyDescent="0.25">
      <c r="A214" s="104"/>
      <c r="B214" s="104"/>
      <c r="C214" s="105">
        <v>454</v>
      </c>
      <c r="D214" s="104"/>
      <c r="E214" s="92" t="s">
        <v>105</v>
      </c>
      <c r="F214" s="83">
        <f t="shared" ref="F214:I214" si="178">+F215</f>
        <v>8550</v>
      </c>
      <c r="G214" s="127">
        <f t="shared" si="178"/>
        <v>84340</v>
      </c>
      <c r="H214" s="127">
        <f t="shared" si="178"/>
        <v>84340</v>
      </c>
      <c r="I214" s="83">
        <f t="shared" si="178"/>
        <v>0</v>
      </c>
      <c r="J214" s="99">
        <f t="shared" si="127"/>
        <v>0</v>
      </c>
      <c r="K214" s="89">
        <f t="shared" si="177"/>
        <v>0</v>
      </c>
    </row>
    <row r="215" spans="1:11" x14ac:dyDescent="0.25">
      <c r="A215" s="103"/>
      <c r="B215" s="103"/>
      <c r="C215" s="106"/>
      <c r="D215" s="103">
        <v>4541</v>
      </c>
      <c r="E215" s="93" t="s">
        <v>105</v>
      </c>
      <c r="F215" s="100">
        <v>8550</v>
      </c>
      <c r="G215" s="128">
        <f>32340+52000</f>
        <v>84340</v>
      </c>
      <c r="H215" s="128">
        <f>G215</f>
        <v>84340</v>
      </c>
      <c r="I215" s="100">
        <v>0</v>
      </c>
      <c r="J215" s="101"/>
      <c r="K215" s="89"/>
    </row>
    <row r="216" spans="1:11" s="61" customFormat="1" ht="10.199999999999999" x14ac:dyDescent="0.2">
      <c r="G216" s="66"/>
      <c r="H216" s="67"/>
      <c r="I216" s="66"/>
      <c r="J216" s="66"/>
      <c r="K216" s="66"/>
    </row>
    <row r="217" spans="1:11" s="61" customFormat="1" ht="20.399999999999999" customHeight="1" x14ac:dyDescent="0.2">
      <c r="G217" s="66"/>
      <c r="H217" s="67"/>
      <c r="I217" s="66"/>
      <c r="J217" s="66"/>
      <c r="K217" s="66"/>
    </row>
    <row r="218" spans="1:11" s="149" customFormat="1" ht="15" x14ac:dyDescent="0.25">
      <c r="G218" s="150"/>
      <c r="H218" s="151"/>
      <c r="I218" s="235"/>
      <c r="J218" s="235"/>
      <c r="K218" s="235"/>
    </row>
    <row r="219" spans="1:11" s="149" customFormat="1" ht="15" x14ac:dyDescent="0.25">
      <c r="G219" s="150"/>
      <c r="H219" s="151"/>
      <c r="I219" s="150"/>
      <c r="J219" s="150"/>
      <c r="K219" s="150"/>
    </row>
    <row r="220" spans="1:11" s="149" customFormat="1" ht="15" x14ac:dyDescent="0.25">
      <c r="G220" s="150"/>
      <c r="H220" s="151"/>
      <c r="I220" s="235"/>
      <c r="J220" s="235"/>
      <c r="K220" s="235"/>
    </row>
  </sheetData>
  <protectedRanges>
    <protectedRange sqref="C58:C60 A21 D25:D27 D39 D41:D57 D152:D156 D61:D67 B68 C69 D70:D73 C74 D75:D81 C82 D83:D86 B87 C88 D89:D90 C91 D92:D94 C95 B96 C97 D98:D99 C100 D101:D102 C103 D104:D107 C108 D109:D111 C112 D113:D115 C116 D117:D118 C119 D120:D123 B124 C125 D126:D130 C131 D132:D134 B135 C136 D137:D139 C140 D141:D144 C145 D146:D150 C151 J22:J23 J28 J30 J34:J35 J40 J48 J60 J68:J69 J74 J82 J87:J88 J91 J95:J97 J100 J103 J108 J112 J116 J119 J124:J125 J131 J135:J136 J140 J145 J151 E21:E156 F29:J29 F24:J27 F31:J33 F36:J39 F41:J47 F49:J59 F61:J67 F70:J73 F75:J81 F83:J86 F89:J90 F92:J94 F98:J99 F101:J102 F104:J107 F109:J111 F113:J115 F117:J118 F120:J123 F126:J130 F132:J134 F137:J139 F141:J144 F146:J150 F152:J156" name="Range1"/>
    <protectedRange sqref="A157 B158 C159 D160:D162 C163 D164:D169 B170 C171 D172:D175 C176 D177:D184 C185 D186:D189 C190 D191:D194 C195 D196:D197 C198 D199:D202 B203 C204 D205:D206 B207 C208 B209 C210:C215 J157:J159 J163 J170:J171 J176 J185 J190 J195 J198 J203:J204 J207 J209 J214 E157:E215 F208:J208 F215:J215 F160:J162 F164:J169 F172:J175 F177:J184 F186:J189 F191:J194 F196:J197 F199:J202 F205:J206 F210:J213" name="Range1_1"/>
  </protectedRanges>
  <mergeCells count="7">
    <mergeCell ref="I220:K220"/>
    <mergeCell ref="A5:K5"/>
    <mergeCell ref="A3:K3"/>
    <mergeCell ref="A9:E9"/>
    <mergeCell ref="A10:E10"/>
    <mergeCell ref="A7:K7"/>
    <mergeCell ref="I218:K218"/>
  </mergeCells>
  <phoneticPr fontId="41" type="noConversion"/>
  <conditionalFormatting sqref="F24:I27 F29:I29 F31:I33 F36:I39 F41:I47 F49:I59 F61:I67 F70:I73 F75:I81 F83:I86 F89:I90 F92:I94 F98:I99 F101:I102 F104:I107 F109:I111 F113:I115 F117:I118 F120:I123 F126:I130 F132:I134 F137:I139 F141:I144 F146:I150 F152:I156 F160:I162 F164:I169 F172:I175 F177:I184 F186:I189 F191:I194 F196:I197 F199:I202 F205:I206 F208:I208 F210:I213 F215:I215">
    <cfRule type="cellIs" dxfId="7" priority="1" operator="lessThan">
      <formula>-0.001</formula>
    </cfRule>
  </conditionalFormatting>
  <pageMargins left="0.19685039370078741" right="0.19685039370078741" top="0.35433070866141736" bottom="0.43307086614173229" header="0.19685039370078741" footer="0.23622047244094491"/>
  <pageSetup paperSize="9" scale="69" orientation="landscape" r:id="rId1"/>
  <headerFooter alignWithMargins="0">
    <oddFooter>&amp;R&amp;P/&amp;N</oddFooter>
  </headerFooter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K24"/>
  <sheetViews>
    <sheetView zoomScaleNormal="100" workbookViewId="0">
      <selection activeCell="A18" sqref="A18:XFD23"/>
    </sheetView>
  </sheetViews>
  <sheetFormatPr defaultRowHeight="14.4" x14ac:dyDescent="0.3"/>
  <cols>
    <col min="1" max="1" width="37.6640625" customWidth="1"/>
    <col min="2" max="5" width="25.33203125" customWidth="1"/>
    <col min="6" max="7" width="15.6640625" customWidth="1"/>
  </cols>
  <sheetData>
    <row r="1" spans="1:11" s="144" customFormat="1" ht="15" customHeight="1" x14ac:dyDescent="0.3">
      <c r="A1" s="144" t="s">
        <v>305</v>
      </c>
      <c r="F1" s="145"/>
      <c r="G1" s="146"/>
      <c r="H1" s="146"/>
      <c r="I1" s="145"/>
      <c r="J1" s="145"/>
      <c r="K1" s="145"/>
    </row>
    <row r="2" spans="1:11" ht="17.399999999999999" x14ac:dyDescent="0.3">
      <c r="A2" s="1"/>
      <c r="B2" s="1"/>
      <c r="C2" s="1"/>
      <c r="D2" s="1"/>
      <c r="E2" s="2"/>
      <c r="F2" s="2"/>
      <c r="G2" s="2"/>
    </row>
    <row r="3" spans="1:11" ht="15.75" customHeight="1" x14ac:dyDescent="0.3">
      <c r="A3" s="253" t="s">
        <v>43</v>
      </c>
      <c r="B3" s="253"/>
      <c r="C3" s="253"/>
      <c r="D3" s="253"/>
      <c r="E3" s="253"/>
      <c r="F3" s="253"/>
      <c r="G3" s="253"/>
    </row>
    <row r="4" spans="1:11" ht="17.399999999999999" x14ac:dyDescent="0.3">
      <c r="A4" s="1"/>
      <c r="B4" s="1"/>
      <c r="C4" s="1"/>
      <c r="D4" s="1"/>
      <c r="E4" s="2"/>
      <c r="F4" s="2"/>
      <c r="G4" s="2"/>
    </row>
    <row r="5" spans="1:11" ht="33.75" customHeight="1" x14ac:dyDescent="0.3">
      <c r="A5" s="20" t="s">
        <v>301</v>
      </c>
      <c r="B5" s="20" t="s">
        <v>27</v>
      </c>
      <c r="C5" s="20" t="s">
        <v>309</v>
      </c>
      <c r="D5" s="20" t="s">
        <v>310</v>
      </c>
      <c r="E5" s="20" t="s">
        <v>306</v>
      </c>
      <c r="F5" s="20" t="s">
        <v>28</v>
      </c>
      <c r="G5" s="20" t="s">
        <v>28</v>
      </c>
    </row>
    <row r="6" spans="1:11" x14ac:dyDescent="0.3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 t="s">
        <v>40</v>
      </c>
      <c r="G6" s="21" t="s">
        <v>41</v>
      </c>
    </row>
    <row r="7" spans="1:11" s="119" customFormat="1" ht="13.8" x14ac:dyDescent="0.25">
      <c r="A7" s="5" t="s">
        <v>54</v>
      </c>
      <c r="B7" s="117">
        <f>SUM(B8)</f>
        <v>1463770.99</v>
      </c>
      <c r="C7" s="117">
        <f t="shared" ref="C7:E7" si="0">SUM(C8)</f>
        <v>10191703</v>
      </c>
      <c r="D7" s="117">
        <f t="shared" si="0"/>
        <v>10191703</v>
      </c>
      <c r="E7" s="117">
        <f t="shared" si="0"/>
        <v>1987142.6500000001</v>
      </c>
      <c r="F7" s="118">
        <f>E7/B7*100</f>
        <v>135.755023400211</v>
      </c>
      <c r="G7" s="118">
        <f>E7/D7*100</f>
        <v>19.497650687034344</v>
      </c>
    </row>
    <row r="8" spans="1:11" x14ac:dyDescent="0.3">
      <c r="A8" s="5" t="s">
        <v>18</v>
      </c>
      <c r="B8" s="3">
        <f>SUM(B9:B10)</f>
        <v>1463770.99</v>
      </c>
      <c r="C8" s="3">
        <f>SUM(C9:C11)</f>
        <v>10191703</v>
      </c>
      <c r="D8" s="3">
        <f t="shared" ref="D8" si="1">SUM(D9:D11)</f>
        <v>10191703</v>
      </c>
      <c r="E8" s="3">
        <f>SUM(E9:E11)</f>
        <v>1987142.6500000001</v>
      </c>
      <c r="F8" s="111">
        <f>E8/B8*100</f>
        <v>135.755023400211</v>
      </c>
      <c r="G8" s="111">
        <f>E8/D8*100</f>
        <v>19.497650687034344</v>
      </c>
    </row>
    <row r="9" spans="1:11" x14ac:dyDescent="0.3">
      <c r="A9" s="13" t="s">
        <v>19</v>
      </c>
      <c r="B9" s="112">
        <v>1463770.99</v>
      </c>
      <c r="C9" s="3">
        <f>9770265+66140</f>
        <v>9836405</v>
      </c>
      <c r="D9" s="3">
        <f>C9</f>
        <v>9836405</v>
      </c>
      <c r="E9" s="112">
        <f>1966136.79+21005.86</f>
        <v>1987142.6500000001</v>
      </c>
      <c r="F9" s="111">
        <f>E9/B9*100</f>
        <v>135.755023400211</v>
      </c>
      <c r="G9" s="111">
        <f>E9/D9*100</f>
        <v>20.201919807083993</v>
      </c>
    </row>
    <row r="10" spans="1:11" x14ac:dyDescent="0.3">
      <c r="A10" s="14" t="s">
        <v>20</v>
      </c>
      <c r="B10" s="3">
        <v>0</v>
      </c>
      <c r="C10" s="3">
        <v>53295</v>
      </c>
      <c r="D10" s="3">
        <f>C10</f>
        <v>53295</v>
      </c>
      <c r="E10" s="3">
        <v>0</v>
      </c>
      <c r="F10" s="121" t="s">
        <v>299</v>
      </c>
      <c r="G10" s="121" t="s">
        <v>299</v>
      </c>
    </row>
    <row r="11" spans="1:11" x14ac:dyDescent="0.3">
      <c r="A11" s="14" t="s">
        <v>307</v>
      </c>
      <c r="B11" s="3">
        <v>0</v>
      </c>
      <c r="C11" s="3">
        <v>302003</v>
      </c>
      <c r="D11" s="3">
        <f>C11</f>
        <v>302003</v>
      </c>
      <c r="E11" s="3">
        <v>0</v>
      </c>
      <c r="F11" s="121" t="s">
        <v>299</v>
      </c>
      <c r="G11" s="121" t="s">
        <v>299</v>
      </c>
    </row>
    <row r="12" spans="1:11" x14ac:dyDescent="0.3">
      <c r="A12" s="15"/>
      <c r="B12" s="3"/>
      <c r="C12" s="3"/>
      <c r="D12" s="4"/>
      <c r="E12" s="18"/>
      <c r="F12" s="113"/>
      <c r="G12" s="113"/>
    </row>
    <row r="13" spans="1:11" s="120" customFormat="1" ht="15.75" customHeight="1" x14ac:dyDescent="0.25">
      <c r="A13" s="5" t="s">
        <v>55</v>
      </c>
      <c r="B13" s="114">
        <f>SUM(B14)</f>
        <v>1463770.99</v>
      </c>
      <c r="C13" s="114">
        <f t="shared" ref="C13:E13" si="2">SUM(C14)</f>
        <v>10191703</v>
      </c>
      <c r="D13" s="114">
        <f t="shared" si="2"/>
        <v>10191703</v>
      </c>
      <c r="E13" s="114">
        <f t="shared" si="2"/>
        <v>1987142.6500000001</v>
      </c>
      <c r="F13" s="116">
        <f>E13/B13*100</f>
        <v>135.755023400211</v>
      </c>
      <c r="G13" s="116">
        <f>E13/D13*100</f>
        <v>19.497650687034344</v>
      </c>
    </row>
    <row r="14" spans="1:11" s="115" customFormat="1" ht="15.75" customHeight="1" x14ac:dyDescent="0.3">
      <c r="A14" s="5" t="s">
        <v>18</v>
      </c>
      <c r="B14" s="114">
        <f>SUM(B15)</f>
        <v>1463770.99</v>
      </c>
      <c r="C14" s="114">
        <f>SUM(C15:C17)</f>
        <v>10191703</v>
      </c>
      <c r="D14" s="114">
        <f t="shared" ref="D14:E14" si="3">SUM(D15:D17)</f>
        <v>10191703</v>
      </c>
      <c r="E14" s="114">
        <f t="shared" si="3"/>
        <v>1987142.6500000001</v>
      </c>
      <c r="F14" s="116">
        <f>E14/B14*100</f>
        <v>135.755023400211</v>
      </c>
      <c r="G14" s="116">
        <f>E14/D14*100</f>
        <v>19.497650687034344</v>
      </c>
    </row>
    <row r="15" spans="1:11" x14ac:dyDescent="0.3">
      <c r="A15" s="13" t="s">
        <v>19</v>
      </c>
      <c r="B15" s="112">
        <v>1463770.99</v>
      </c>
      <c r="C15" s="3">
        <f>9770265+66140</f>
        <v>9836405</v>
      </c>
      <c r="D15" s="3">
        <f>C15</f>
        <v>9836405</v>
      </c>
      <c r="E15" s="112">
        <f>1966136.79+21005.86</f>
        <v>1987142.6500000001</v>
      </c>
      <c r="F15" s="111">
        <f>E15/B15*100</f>
        <v>135.755023400211</v>
      </c>
      <c r="G15" s="111">
        <f>E15/D15*100</f>
        <v>20.201919807083993</v>
      </c>
    </row>
    <row r="16" spans="1:11" x14ac:dyDescent="0.3">
      <c r="A16" s="14" t="s">
        <v>20</v>
      </c>
      <c r="B16" s="3">
        <v>0</v>
      </c>
      <c r="C16" s="3">
        <v>53295</v>
      </c>
      <c r="D16" s="3">
        <f t="shared" ref="D16:D17" si="4">C16</f>
        <v>53295</v>
      </c>
      <c r="E16" s="3">
        <v>0</v>
      </c>
      <c r="F16" s="121" t="s">
        <v>299</v>
      </c>
      <c r="G16" s="121" t="s">
        <v>299</v>
      </c>
    </row>
    <row r="17" spans="1:11" x14ac:dyDescent="0.3">
      <c r="A17" s="14" t="s">
        <v>307</v>
      </c>
      <c r="B17" s="3">
        <v>0</v>
      </c>
      <c r="C17" s="3">
        <v>302003</v>
      </c>
      <c r="D17" s="3">
        <f t="shared" si="4"/>
        <v>302003</v>
      </c>
      <c r="E17" s="3">
        <v>0</v>
      </c>
      <c r="F17" s="121" t="s">
        <v>299</v>
      </c>
      <c r="G17" s="121" t="s">
        <v>299</v>
      </c>
    </row>
    <row r="18" spans="1:11" s="61" customFormat="1" ht="41.4" customHeight="1" x14ac:dyDescent="0.2">
      <c r="F18" s="66"/>
      <c r="G18" s="67"/>
      <c r="H18" s="67"/>
      <c r="I18" s="66"/>
      <c r="J18" s="66"/>
      <c r="K18" s="66"/>
    </row>
    <row r="19" spans="1:11" s="61" customFormat="1" ht="10.199999999999999" x14ac:dyDescent="0.2">
      <c r="D19" s="66"/>
      <c r="E19" s="67"/>
      <c r="F19" s="67"/>
      <c r="G19" s="66"/>
      <c r="H19" s="66"/>
      <c r="I19" s="66"/>
    </row>
    <row r="20" spans="1:11" s="149" customFormat="1" ht="15" x14ac:dyDescent="0.25">
      <c r="D20" s="150"/>
      <c r="E20" s="235"/>
      <c r="F20" s="235"/>
      <c r="G20" s="235"/>
    </row>
    <row r="21" spans="1:11" s="149" customFormat="1" ht="15" x14ac:dyDescent="0.25">
      <c r="D21" s="150"/>
      <c r="E21" s="150"/>
      <c r="F21" s="150"/>
      <c r="G21" s="150"/>
    </row>
    <row r="22" spans="1:11" s="149" customFormat="1" ht="15" x14ac:dyDescent="0.25">
      <c r="D22" s="150"/>
      <c r="E22" s="235"/>
      <c r="F22" s="235"/>
      <c r="G22" s="235"/>
    </row>
    <row r="23" spans="1:1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3">
    <mergeCell ref="A3:G3"/>
    <mergeCell ref="E20:G20"/>
    <mergeCell ref="E22:G2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K16"/>
  <sheetViews>
    <sheetView zoomScaleNormal="100" workbookViewId="0">
      <selection activeCell="A11" sqref="A11:XFD16"/>
    </sheetView>
  </sheetViews>
  <sheetFormatPr defaultRowHeight="14.4" x14ac:dyDescent="0.3"/>
  <cols>
    <col min="1" max="1" width="37.6640625" customWidth="1"/>
    <col min="2" max="5" width="25.33203125" customWidth="1"/>
    <col min="6" max="7" width="15.6640625" customWidth="1"/>
  </cols>
  <sheetData>
    <row r="1" spans="1:11" s="144" customFormat="1" ht="15" customHeight="1" x14ac:dyDescent="0.3">
      <c r="A1" s="144" t="s">
        <v>305</v>
      </c>
      <c r="F1" s="145"/>
      <c r="G1" s="146"/>
      <c r="H1" s="146"/>
      <c r="I1" s="145"/>
      <c r="J1" s="145"/>
      <c r="K1" s="145"/>
    </row>
    <row r="2" spans="1:11" ht="17.399999999999999" x14ac:dyDescent="0.3">
      <c r="A2" s="1"/>
      <c r="B2" s="1"/>
      <c r="C2" s="1"/>
      <c r="D2" s="1"/>
      <c r="E2" s="2"/>
      <c r="F2" s="2"/>
      <c r="G2" s="2"/>
    </row>
    <row r="3" spans="1:11" ht="15.75" customHeight="1" x14ac:dyDescent="0.3">
      <c r="A3" s="253" t="s">
        <v>44</v>
      </c>
      <c r="B3" s="253"/>
      <c r="C3" s="253"/>
      <c r="D3" s="253"/>
      <c r="E3" s="253"/>
      <c r="F3" s="253"/>
      <c r="G3" s="253"/>
    </row>
    <row r="4" spans="1:11" ht="17.399999999999999" x14ac:dyDescent="0.3">
      <c r="A4" s="1"/>
      <c r="B4" s="1"/>
      <c r="C4" s="1"/>
      <c r="D4" s="1"/>
      <c r="E4" s="2"/>
      <c r="F4" s="2"/>
      <c r="G4" s="2"/>
    </row>
    <row r="5" spans="1:11" s="130" customFormat="1" ht="26.4" x14ac:dyDescent="0.3">
      <c r="A5" s="20" t="s">
        <v>301</v>
      </c>
      <c r="B5" s="20" t="s">
        <v>62</v>
      </c>
      <c r="C5" s="20" t="s">
        <v>309</v>
      </c>
      <c r="D5" s="20" t="s">
        <v>310</v>
      </c>
      <c r="E5" s="20" t="s">
        <v>308</v>
      </c>
      <c r="F5" s="20" t="s">
        <v>28</v>
      </c>
      <c r="G5" s="20" t="s">
        <v>28</v>
      </c>
    </row>
    <row r="6" spans="1:11" s="130" customFormat="1" x14ac:dyDescent="0.3">
      <c r="A6" s="181">
        <v>1</v>
      </c>
      <c r="B6" s="181">
        <v>2</v>
      </c>
      <c r="C6" s="181">
        <v>3</v>
      </c>
      <c r="D6" s="181">
        <v>4</v>
      </c>
      <c r="E6" s="181">
        <v>5</v>
      </c>
      <c r="F6" s="181" t="s">
        <v>40</v>
      </c>
      <c r="G6" s="181" t="s">
        <v>41</v>
      </c>
    </row>
    <row r="7" spans="1:11" s="139" customFormat="1" ht="15.75" customHeight="1" x14ac:dyDescent="0.3">
      <c r="A7" s="5" t="s">
        <v>55</v>
      </c>
      <c r="B7" s="136">
        <f>SUM(B8)</f>
        <v>1463770.99</v>
      </c>
      <c r="C7" s="137">
        <f>SUM(C8)</f>
        <v>10191703</v>
      </c>
      <c r="D7" s="137">
        <f>SUM(D8)</f>
        <v>10191703</v>
      </c>
      <c r="E7" s="136">
        <f>SUM(E8)</f>
        <v>1987142.65</v>
      </c>
      <c r="F7" s="138">
        <f>E7/B7*100</f>
        <v>135.75502340021097</v>
      </c>
      <c r="G7" s="138">
        <f>E7/D7*100</f>
        <v>19.497650687034344</v>
      </c>
    </row>
    <row r="8" spans="1:11" s="139" customFormat="1" x14ac:dyDescent="0.3">
      <c r="A8" s="5" t="s">
        <v>7</v>
      </c>
      <c r="B8" s="136">
        <f>SUM(B9)</f>
        <v>1463770.99</v>
      </c>
      <c r="C8" s="137">
        <f t="shared" ref="C8:E8" si="0">SUM(C9)</f>
        <v>10191703</v>
      </c>
      <c r="D8" s="137">
        <f t="shared" si="0"/>
        <v>10191703</v>
      </c>
      <c r="E8" s="136">
        <f t="shared" si="0"/>
        <v>1987142.65</v>
      </c>
      <c r="F8" s="138">
        <f>E8/B8*100</f>
        <v>135.75502340021097</v>
      </c>
      <c r="G8" s="138">
        <f>E8/D8*100</f>
        <v>19.497650687034344</v>
      </c>
    </row>
    <row r="9" spans="1:11" s="130" customFormat="1" ht="26.4" x14ac:dyDescent="0.3">
      <c r="A9" s="133" t="s">
        <v>8</v>
      </c>
      <c r="B9" s="135">
        <v>1463770.99</v>
      </c>
      <c r="C9" s="131">
        <v>10191703</v>
      </c>
      <c r="D9" s="134">
        <v>10191703</v>
      </c>
      <c r="E9" s="135">
        <v>1987142.65</v>
      </c>
      <c r="F9" s="132">
        <f>E9/B9*100</f>
        <v>135.75502340021097</v>
      </c>
      <c r="G9" s="132">
        <f>E9/D9*100</f>
        <v>19.497650687034344</v>
      </c>
    </row>
    <row r="10" spans="1:11" s="61" customFormat="1" ht="10.199999999999999" x14ac:dyDescent="0.2">
      <c r="F10" s="66"/>
      <c r="G10" s="67"/>
      <c r="H10" s="67"/>
      <c r="I10" s="66"/>
      <c r="J10" s="66"/>
      <c r="K10" s="66"/>
    </row>
    <row r="11" spans="1:11" s="61" customFormat="1" ht="10.199999999999999" x14ac:dyDescent="0.2">
      <c r="D11" s="66"/>
      <c r="E11" s="67"/>
      <c r="F11" s="67"/>
      <c r="G11" s="66"/>
      <c r="H11" s="66"/>
      <c r="I11" s="66"/>
    </row>
    <row r="12" spans="1:11" s="149" customFormat="1" ht="15" x14ac:dyDescent="0.25">
      <c r="D12" s="150"/>
      <c r="E12" s="235"/>
      <c r="F12" s="235"/>
      <c r="G12" s="235"/>
    </row>
    <row r="13" spans="1:11" s="149" customFormat="1" ht="15" x14ac:dyDescent="0.25">
      <c r="D13" s="150"/>
      <c r="E13" s="150"/>
      <c r="F13" s="150"/>
      <c r="G13" s="150"/>
    </row>
    <row r="14" spans="1:11" s="149" customFormat="1" ht="15" x14ac:dyDescent="0.25">
      <c r="D14" s="150"/>
      <c r="E14" s="235"/>
      <c r="F14" s="235"/>
      <c r="G14" s="235"/>
    </row>
    <row r="15" spans="1:11" x14ac:dyDescent="0.3">
      <c r="A15" s="19"/>
      <c r="B15" s="19"/>
      <c r="C15" s="19"/>
      <c r="D15" s="19"/>
      <c r="E15" s="19"/>
      <c r="F15" s="19"/>
      <c r="G15" s="19"/>
    </row>
    <row r="16" spans="1:11" x14ac:dyDescent="0.3">
      <c r="A16" s="19"/>
      <c r="B16" s="19"/>
      <c r="C16" s="19"/>
      <c r="D16" s="19"/>
      <c r="E16" s="19"/>
      <c r="F16" s="19"/>
      <c r="G16" s="19"/>
    </row>
  </sheetData>
  <mergeCells count="3">
    <mergeCell ref="A3:G3"/>
    <mergeCell ref="E12:G12"/>
    <mergeCell ref="E14:G14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25"/>
  <sheetViews>
    <sheetView zoomScaleNormal="100" workbookViewId="0">
      <selection activeCell="A19" sqref="A19:XFD25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44140625" customWidth="1"/>
    <col min="4" max="4" width="5.44140625" bestFit="1" customWidth="1"/>
    <col min="5" max="9" width="25.33203125" customWidth="1"/>
    <col min="10" max="11" width="15.6640625" customWidth="1"/>
  </cols>
  <sheetData>
    <row r="1" spans="1:11" s="144" customFormat="1" ht="15" customHeight="1" x14ac:dyDescent="0.3">
      <c r="A1" s="144" t="s">
        <v>305</v>
      </c>
      <c r="F1" s="145"/>
      <c r="G1" s="146"/>
      <c r="H1" s="146"/>
      <c r="I1" s="145"/>
      <c r="J1" s="145"/>
      <c r="K1" s="145"/>
    </row>
    <row r="2" spans="1:11" ht="18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3">
      <c r="A3" s="253" t="s">
        <v>12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7.399999999999999" x14ac:dyDescent="0.3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spans="1:11" ht="18" customHeight="1" x14ac:dyDescent="0.3">
      <c r="A5" s="253" t="s">
        <v>59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 ht="15.75" customHeight="1" x14ac:dyDescent="0.3">
      <c r="A6" s="253" t="s">
        <v>45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11" ht="17.399999999999999" x14ac:dyDescent="0.3">
      <c r="A7" s="1"/>
      <c r="B7" s="1"/>
      <c r="C7" s="1"/>
      <c r="D7" s="1"/>
      <c r="E7" s="1"/>
      <c r="F7" s="1"/>
      <c r="G7" s="1"/>
      <c r="H7" s="1"/>
      <c r="I7" s="2"/>
      <c r="J7" s="2"/>
      <c r="K7" s="2"/>
    </row>
    <row r="8" spans="1:11" ht="25.5" customHeight="1" x14ac:dyDescent="0.3">
      <c r="A8" s="254" t="s">
        <v>301</v>
      </c>
      <c r="B8" s="255"/>
      <c r="C8" s="255"/>
      <c r="D8" s="255"/>
      <c r="E8" s="256"/>
      <c r="F8" s="22" t="s">
        <v>27</v>
      </c>
      <c r="G8" s="22" t="s">
        <v>309</v>
      </c>
      <c r="H8" s="22" t="s">
        <v>310</v>
      </c>
      <c r="I8" s="22" t="s">
        <v>306</v>
      </c>
      <c r="J8" s="22" t="s">
        <v>28</v>
      </c>
      <c r="K8" s="22" t="s">
        <v>28</v>
      </c>
    </row>
    <row r="9" spans="1:11" x14ac:dyDescent="0.3">
      <c r="A9" s="257">
        <v>1</v>
      </c>
      <c r="B9" s="258"/>
      <c r="C9" s="258"/>
      <c r="D9" s="258"/>
      <c r="E9" s="259"/>
      <c r="F9" s="182">
        <v>2</v>
      </c>
      <c r="G9" s="182">
        <v>3</v>
      </c>
      <c r="H9" s="182">
        <v>4</v>
      </c>
      <c r="I9" s="182">
        <v>5</v>
      </c>
      <c r="J9" s="182" t="s">
        <v>40</v>
      </c>
      <c r="K9" s="182" t="s">
        <v>41</v>
      </c>
    </row>
    <row r="10" spans="1:11" ht="26.4" x14ac:dyDescent="0.3">
      <c r="A10" s="5">
        <v>8</v>
      </c>
      <c r="B10" s="5"/>
      <c r="C10" s="5"/>
      <c r="D10" s="5"/>
      <c r="E10" s="5" t="s">
        <v>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x14ac:dyDescent="0.3">
      <c r="A11" s="5"/>
      <c r="B11" s="9">
        <v>84</v>
      </c>
      <c r="C11" s="9"/>
      <c r="D11" s="9"/>
      <c r="E11" s="9" t="s">
        <v>14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ht="52.8" x14ac:dyDescent="0.3">
      <c r="A12" s="6"/>
      <c r="B12" s="6"/>
      <c r="C12" s="6">
        <v>841</v>
      </c>
      <c r="D12" s="6"/>
      <c r="E12" s="16" t="s">
        <v>46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26.4" x14ac:dyDescent="0.3">
      <c r="A13" s="6"/>
      <c r="B13" s="6"/>
      <c r="C13" s="6"/>
      <c r="D13" s="6">
        <v>8413</v>
      </c>
      <c r="E13" s="16" t="s">
        <v>47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x14ac:dyDescent="0.3">
      <c r="A14" s="6"/>
      <c r="B14" s="6"/>
      <c r="C14" s="6"/>
      <c r="D14" s="7" t="s">
        <v>21</v>
      </c>
      <c r="E14" s="10"/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ht="26.4" x14ac:dyDescent="0.3">
      <c r="A15" s="8">
        <v>5</v>
      </c>
      <c r="B15" s="8"/>
      <c r="C15" s="8"/>
      <c r="D15" s="8"/>
      <c r="E15" s="11" t="s">
        <v>10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ht="26.4" x14ac:dyDescent="0.3">
      <c r="A16" s="9"/>
      <c r="B16" s="9">
        <v>54</v>
      </c>
      <c r="C16" s="9"/>
      <c r="D16" s="9"/>
      <c r="E16" s="12" t="s">
        <v>15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4" ht="66" x14ac:dyDescent="0.3">
      <c r="A17" s="9"/>
      <c r="B17" s="9"/>
      <c r="C17" s="9">
        <v>541</v>
      </c>
      <c r="D17" s="16"/>
      <c r="E17" s="16" t="s">
        <v>48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4" ht="39.6" x14ac:dyDescent="0.3">
      <c r="A18" s="9"/>
      <c r="B18" s="9"/>
      <c r="C18" s="9"/>
      <c r="D18" s="16">
        <v>5413</v>
      </c>
      <c r="E18" s="16" t="s">
        <v>49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4" s="61" customFormat="1" ht="16.8" customHeight="1" x14ac:dyDescent="0.2">
      <c r="I19" s="66"/>
      <c r="J19" s="67"/>
      <c r="K19" s="67"/>
      <c r="L19" s="66"/>
      <c r="M19" s="66"/>
      <c r="N19" s="66"/>
    </row>
    <row r="20" spans="1:14" s="61" customFormat="1" ht="10.199999999999999" x14ac:dyDescent="0.2">
      <c r="D20" s="66"/>
      <c r="E20" s="66"/>
      <c r="F20" s="66"/>
      <c r="G20" s="66"/>
      <c r="H20" s="67"/>
      <c r="I20" s="67"/>
      <c r="J20" s="66"/>
      <c r="K20" s="66"/>
      <c r="L20" s="66"/>
    </row>
    <row r="21" spans="1:14" s="149" customFormat="1" ht="15" x14ac:dyDescent="0.25">
      <c r="D21" s="150"/>
      <c r="E21" s="150"/>
      <c r="F21" s="150"/>
      <c r="G21" s="150"/>
      <c r="H21" s="150"/>
      <c r="I21" s="235"/>
      <c r="J21" s="235"/>
      <c r="K21" s="235"/>
    </row>
    <row r="22" spans="1:14" s="149" customFormat="1" ht="15" x14ac:dyDescent="0.25">
      <c r="D22" s="150"/>
      <c r="E22" s="150"/>
      <c r="F22" s="150"/>
      <c r="G22" s="150"/>
      <c r="H22" s="150"/>
      <c r="I22" s="150"/>
      <c r="J22" s="150"/>
      <c r="K22" s="150"/>
    </row>
    <row r="23" spans="1:14" s="149" customFormat="1" ht="15" x14ac:dyDescent="0.25">
      <c r="D23" s="150"/>
      <c r="E23" s="150"/>
      <c r="F23" s="150"/>
      <c r="G23" s="150"/>
      <c r="H23" s="150"/>
      <c r="I23" s="235"/>
      <c r="J23" s="235"/>
      <c r="K23" s="235"/>
    </row>
    <row r="24" spans="1:14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4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</sheetData>
  <mergeCells count="7">
    <mergeCell ref="I21:K21"/>
    <mergeCell ref="I23:K23"/>
    <mergeCell ref="A8:E8"/>
    <mergeCell ref="A9:E9"/>
    <mergeCell ref="A3:K3"/>
    <mergeCell ref="A5:K5"/>
    <mergeCell ref="A6:K6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K32"/>
  <sheetViews>
    <sheetView zoomScaleNormal="100" workbookViewId="0">
      <selection activeCell="A29" sqref="A29:XFD34"/>
    </sheetView>
  </sheetViews>
  <sheetFormatPr defaultRowHeight="14.4" x14ac:dyDescent="0.3"/>
  <cols>
    <col min="1" max="1" width="37.6640625" customWidth="1"/>
    <col min="2" max="5" width="25.33203125" customWidth="1"/>
    <col min="6" max="7" width="15.6640625" customWidth="1"/>
  </cols>
  <sheetData>
    <row r="1" spans="1:11" s="144" customFormat="1" ht="15" customHeight="1" x14ac:dyDescent="0.3">
      <c r="A1" s="144" t="s">
        <v>305</v>
      </c>
      <c r="F1" s="145"/>
      <c r="G1" s="146"/>
      <c r="H1" s="146"/>
      <c r="I1" s="145"/>
      <c r="J1" s="145"/>
      <c r="K1" s="145"/>
    </row>
    <row r="2" spans="1:11" ht="17.399999999999999" x14ac:dyDescent="0.3">
      <c r="A2" s="1"/>
      <c r="B2" s="1"/>
      <c r="C2" s="1"/>
      <c r="D2" s="1"/>
      <c r="E2" s="2"/>
      <c r="F2" s="2"/>
      <c r="G2" s="2"/>
    </row>
    <row r="3" spans="1:11" ht="15.75" customHeight="1" x14ac:dyDescent="0.3">
      <c r="A3" s="253" t="s">
        <v>50</v>
      </c>
      <c r="B3" s="253"/>
      <c r="C3" s="253"/>
      <c r="D3" s="253"/>
      <c r="E3" s="253"/>
      <c r="F3" s="253"/>
      <c r="G3" s="253"/>
    </row>
    <row r="4" spans="1:11" ht="17.399999999999999" x14ac:dyDescent="0.3">
      <c r="A4" s="1"/>
      <c r="B4" s="1"/>
      <c r="C4" s="1"/>
      <c r="D4" s="1"/>
      <c r="E4" s="2"/>
      <c r="F4" s="2"/>
      <c r="G4" s="2"/>
    </row>
    <row r="5" spans="1:11" ht="26.4" x14ac:dyDescent="0.3">
      <c r="A5" s="20" t="s">
        <v>301</v>
      </c>
      <c r="B5" s="20" t="s">
        <v>61</v>
      </c>
      <c r="C5" s="20" t="s">
        <v>309</v>
      </c>
      <c r="D5" s="20" t="s">
        <v>310</v>
      </c>
      <c r="E5" s="20" t="s">
        <v>304</v>
      </c>
      <c r="F5" s="20" t="s">
        <v>28</v>
      </c>
      <c r="G5" s="20" t="s">
        <v>28</v>
      </c>
    </row>
    <row r="6" spans="1:11" x14ac:dyDescent="0.3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 t="s">
        <v>40</v>
      </c>
      <c r="G6" s="20" t="s">
        <v>41</v>
      </c>
    </row>
    <row r="7" spans="1:11" x14ac:dyDescent="0.3">
      <c r="A7" s="5" t="s">
        <v>52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11" x14ac:dyDescent="0.3">
      <c r="A8" s="5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11" x14ac:dyDescent="0.3">
      <c r="A9" s="13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11" x14ac:dyDescent="0.3">
      <c r="A10" s="14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11" x14ac:dyDescent="0.3">
      <c r="A11" s="14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11" x14ac:dyDescent="0.3">
      <c r="A12" s="5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11" x14ac:dyDescent="0.3">
      <c r="A13" s="15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11" x14ac:dyDescent="0.3">
      <c r="A14" s="5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11" x14ac:dyDescent="0.3">
      <c r="A15" s="15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11" x14ac:dyDescent="0.3">
      <c r="A16" s="9" t="s">
        <v>16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11" x14ac:dyDescent="0.3">
      <c r="A17" s="15"/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11" ht="15.75" customHeight="1" x14ac:dyDescent="0.3">
      <c r="A18" s="5" t="s">
        <v>53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11" ht="15.75" customHeight="1" x14ac:dyDescent="0.3">
      <c r="A19" s="5" t="s">
        <v>18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11" x14ac:dyDescent="0.3">
      <c r="A20" s="13" t="s">
        <v>19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11" x14ac:dyDescent="0.3">
      <c r="A21" s="14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11" x14ac:dyDescent="0.3">
      <c r="A22" s="14" t="s">
        <v>21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11" x14ac:dyDescent="0.3">
      <c r="A23" s="5" t="s">
        <v>22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11" x14ac:dyDescent="0.3">
      <c r="A24" s="15" t="s">
        <v>23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11" x14ac:dyDescent="0.3">
      <c r="A25" s="5" t="s">
        <v>24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11" x14ac:dyDescent="0.3">
      <c r="A26" s="15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11" x14ac:dyDescent="0.3">
      <c r="A27" s="9" t="s">
        <v>16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11" s="61" customFormat="1" ht="10.199999999999999" x14ac:dyDescent="0.2">
      <c r="F28" s="66"/>
      <c r="G28" s="67"/>
      <c r="H28" s="67"/>
      <c r="I28" s="66"/>
      <c r="J28" s="66"/>
      <c r="K28" s="66"/>
    </row>
    <row r="29" spans="1:11" s="61" customFormat="1" ht="10.199999999999999" x14ac:dyDescent="0.2">
      <c r="D29" s="66"/>
      <c r="E29" s="67"/>
      <c r="F29" s="66"/>
      <c r="G29" s="66"/>
      <c r="H29" s="66"/>
    </row>
    <row r="30" spans="1:11" s="149" customFormat="1" ht="15" x14ac:dyDescent="0.25">
      <c r="D30" s="150"/>
      <c r="E30" s="235"/>
      <c r="F30" s="235"/>
      <c r="G30" s="235"/>
    </row>
    <row r="31" spans="1:11" s="149" customFormat="1" ht="15" x14ac:dyDescent="0.25">
      <c r="D31" s="150"/>
      <c r="E31" s="150"/>
      <c r="F31" s="150"/>
      <c r="G31" s="150"/>
    </row>
    <row r="32" spans="1:11" s="149" customFormat="1" ht="15" x14ac:dyDescent="0.25">
      <c r="D32" s="150"/>
      <c r="E32" s="235"/>
      <c r="F32" s="235"/>
      <c r="G32" s="235"/>
    </row>
  </sheetData>
  <mergeCells count="3">
    <mergeCell ref="A3:G3"/>
    <mergeCell ref="E30:G30"/>
    <mergeCell ref="E32:G3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9393-73E9-437D-821B-04E9176337CC}">
  <sheetPr codeName="Sheet3"/>
  <dimension ref="A1:L28"/>
  <sheetViews>
    <sheetView topLeftCell="A4" zoomScaleNormal="100" workbookViewId="0">
      <selection activeCell="A22" sqref="A22:XFD28"/>
    </sheetView>
  </sheetViews>
  <sheetFormatPr defaultColWidth="9.109375" defaultRowHeight="13.2" x14ac:dyDescent="0.25"/>
  <cols>
    <col min="1" max="1" width="15.88671875" style="187" customWidth="1"/>
    <col min="2" max="2" width="50.6640625" style="193" customWidth="1"/>
    <col min="3" max="3" width="20.109375" style="194" customWidth="1"/>
    <col min="4" max="5" width="17.88671875" style="195" bestFit="1" customWidth="1"/>
    <col min="6" max="6" width="16.6640625" style="194" bestFit="1" customWidth="1"/>
    <col min="7" max="7" width="15.44140625" style="187" bestFit="1" customWidth="1"/>
    <col min="8" max="8" width="9.44140625" style="187" bestFit="1" customWidth="1"/>
    <col min="9" max="9" width="15.44140625" style="187" bestFit="1" customWidth="1"/>
    <col min="10" max="10" width="9.44140625" style="187" bestFit="1" customWidth="1"/>
    <col min="11" max="256" width="9.109375" style="187"/>
    <col min="257" max="257" width="15.88671875" style="187" customWidth="1"/>
    <col min="258" max="258" width="50.6640625" style="187" customWidth="1"/>
    <col min="259" max="259" width="20.109375" style="187" customWidth="1"/>
    <col min="260" max="261" width="17.88671875" style="187" bestFit="1" customWidth="1"/>
    <col min="262" max="262" width="16.6640625" style="187" bestFit="1" customWidth="1"/>
    <col min="263" max="263" width="15.44140625" style="187" bestFit="1" customWidth="1"/>
    <col min="264" max="264" width="9.44140625" style="187" bestFit="1" customWidth="1"/>
    <col min="265" max="265" width="15.44140625" style="187" bestFit="1" customWidth="1"/>
    <col min="266" max="266" width="9.44140625" style="187" bestFit="1" customWidth="1"/>
    <col min="267" max="512" width="9.109375" style="187"/>
    <col min="513" max="513" width="15.88671875" style="187" customWidth="1"/>
    <col min="514" max="514" width="50.6640625" style="187" customWidth="1"/>
    <col min="515" max="515" width="20.109375" style="187" customWidth="1"/>
    <col min="516" max="517" width="17.88671875" style="187" bestFit="1" customWidth="1"/>
    <col min="518" max="518" width="16.6640625" style="187" bestFit="1" customWidth="1"/>
    <col min="519" max="519" width="15.44140625" style="187" bestFit="1" customWidth="1"/>
    <col min="520" max="520" width="9.44140625" style="187" bestFit="1" customWidth="1"/>
    <col min="521" max="521" width="15.44140625" style="187" bestFit="1" customWidth="1"/>
    <col min="522" max="522" width="9.44140625" style="187" bestFit="1" customWidth="1"/>
    <col min="523" max="768" width="9.109375" style="187"/>
    <col min="769" max="769" width="15.88671875" style="187" customWidth="1"/>
    <col min="770" max="770" width="50.6640625" style="187" customWidth="1"/>
    <col min="771" max="771" width="20.109375" style="187" customWidth="1"/>
    <col min="772" max="773" width="17.88671875" style="187" bestFit="1" customWidth="1"/>
    <col min="774" max="774" width="16.6640625" style="187" bestFit="1" customWidth="1"/>
    <col min="775" max="775" width="15.44140625" style="187" bestFit="1" customWidth="1"/>
    <col min="776" max="776" width="9.44140625" style="187" bestFit="1" customWidth="1"/>
    <col min="777" max="777" width="15.44140625" style="187" bestFit="1" customWidth="1"/>
    <col min="778" max="778" width="9.44140625" style="187" bestFit="1" customWidth="1"/>
    <col min="779" max="1024" width="9.109375" style="187"/>
    <col min="1025" max="1025" width="15.88671875" style="187" customWidth="1"/>
    <col min="1026" max="1026" width="50.6640625" style="187" customWidth="1"/>
    <col min="1027" max="1027" width="20.109375" style="187" customWidth="1"/>
    <col min="1028" max="1029" width="17.88671875" style="187" bestFit="1" customWidth="1"/>
    <col min="1030" max="1030" width="16.6640625" style="187" bestFit="1" customWidth="1"/>
    <col min="1031" max="1031" width="15.44140625" style="187" bestFit="1" customWidth="1"/>
    <col min="1032" max="1032" width="9.44140625" style="187" bestFit="1" customWidth="1"/>
    <col min="1033" max="1033" width="15.44140625" style="187" bestFit="1" customWidth="1"/>
    <col min="1034" max="1034" width="9.44140625" style="187" bestFit="1" customWidth="1"/>
    <col min="1035" max="1280" width="9.109375" style="187"/>
    <col min="1281" max="1281" width="15.88671875" style="187" customWidth="1"/>
    <col min="1282" max="1282" width="50.6640625" style="187" customWidth="1"/>
    <col min="1283" max="1283" width="20.109375" style="187" customWidth="1"/>
    <col min="1284" max="1285" width="17.88671875" style="187" bestFit="1" customWidth="1"/>
    <col min="1286" max="1286" width="16.6640625" style="187" bestFit="1" customWidth="1"/>
    <col min="1287" max="1287" width="15.44140625" style="187" bestFit="1" customWidth="1"/>
    <col min="1288" max="1288" width="9.44140625" style="187" bestFit="1" customWidth="1"/>
    <col min="1289" max="1289" width="15.44140625" style="187" bestFit="1" customWidth="1"/>
    <col min="1290" max="1290" width="9.44140625" style="187" bestFit="1" customWidth="1"/>
    <col min="1291" max="1536" width="9.109375" style="187"/>
    <col min="1537" max="1537" width="15.88671875" style="187" customWidth="1"/>
    <col min="1538" max="1538" width="50.6640625" style="187" customWidth="1"/>
    <col min="1539" max="1539" width="20.109375" style="187" customWidth="1"/>
    <col min="1540" max="1541" width="17.88671875" style="187" bestFit="1" customWidth="1"/>
    <col min="1542" max="1542" width="16.6640625" style="187" bestFit="1" customWidth="1"/>
    <col min="1543" max="1543" width="15.44140625" style="187" bestFit="1" customWidth="1"/>
    <col min="1544" max="1544" width="9.44140625" style="187" bestFit="1" customWidth="1"/>
    <col min="1545" max="1545" width="15.44140625" style="187" bestFit="1" customWidth="1"/>
    <col min="1546" max="1546" width="9.44140625" style="187" bestFit="1" customWidth="1"/>
    <col min="1547" max="1792" width="9.109375" style="187"/>
    <col min="1793" max="1793" width="15.88671875" style="187" customWidth="1"/>
    <col min="1794" max="1794" width="50.6640625" style="187" customWidth="1"/>
    <col min="1795" max="1795" width="20.109375" style="187" customWidth="1"/>
    <col min="1796" max="1797" width="17.88671875" style="187" bestFit="1" customWidth="1"/>
    <col min="1798" max="1798" width="16.6640625" style="187" bestFit="1" customWidth="1"/>
    <col min="1799" max="1799" width="15.44140625" style="187" bestFit="1" customWidth="1"/>
    <col min="1800" max="1800" width="9.44140625" style="187" bestFit="1" customWidth="1"/>
    <col min="1801" max="1801" width="15.44140625" style="187" bestFit="1" customWidth="1"/>
    <col min="1802" max="1802" width="9.44140625" style="187" bestFit="1" customWidth="1"/>
    <col min="1803" max="2048" width="9.109375" style="187"/>
    <col min="2049" max="2049" width="15.88671875" style="187" customWidth="1"/>
    <col min="2050" max="2050" width="50.6640625" style="187" customWidth="1"/>
    <col min="2051" max="2051" width="20.109375" style="187" customWidth="1"/>
    <col min="2052" max="2053" width="17.88671875" style="187" bestFit="1" customWidth="1"/>
    <col min="2054" max="2054" width="16.6640625" style="187" bestFit="1" customWidth="1"/>
    <col min="2055" max="2055" width="15.44140625" style="187" bestFit="1" customWidth="1"/>
    <col min="2056" max="2056" width="9.44140625" style="187" bestFit="1" customWidth="1"/>
    <col min="2057" max="2057" width="15.44140625" style="187" bestFit="1" customWidth="1"/>
    <col min="2058" max="2058" width="9.44140625" style="187" bestFit="1" customWidth="1"/>
    <col min="2059" max="2304" width="9.109375" style="187"/>
    <col min="2305" max="2305" width="15.88671875" style="187" customWidth="1"/>
    <col min="2306" max="2306" width="50.6640625" style="187" customWidth="1"/>
    <col min="2307" max="2307" width="20.109375" style="187" customWidth="1"/>
    <col min="2308" max="2309" width="17.88671875" style="187" bestFit="1" customWidth="1"/>
    <col min="2310" max="2310" width="16.6640625" style="187" bestFit="1" customWidth="1"/>
    <col min="2311" max="2311" width="15.44140625" style="187" bestFit="1" customWidth="1"/>
    <col min="2312" max="2312" width="9.44140625" style="187" bestFit="1" customWidth="1"/>
    <col min="2313" max="2313" width="15.44140625" style="187" bestFit="1" customWidth="1"/>
    <col min="2314" max="2314" width="9.44140625" style="187" bestFit="1" customWidth="1"/>
    <col min="2315" max="2560" width="9.109375" style="187"/>
    <col min="2561" max="2561" width="15.88671875" style="187" customWidth="1"/>
    <col min="2562" max="2562" width="50.6640625" style="187" customWidth="1"/>
    <col min="2563" max="2563" width="20.109375" style="187" customWidth="1"/>
    <col min="2564" max="2565" width="17.88671875" style="187" bestFit="1" customWidth="1"/>
    <col min="2566" max="2566" width="16.6640625" style="187" bestFit="1" customWidth="1"/>
    <col min="2567" max="2567" width="15.44140625" style="187" bestFit="1" customWidth="1"/>
    <col min="2568" max="2568" width="9.44140625" style="187" bestFit="1" customWidth="1"/>
    <col min="2569" max="2569" width="15.44140625" style="187" bestFit="1" customWidth="1"/>
    <col min="2570" max="2570" width="9.44140625" style="187" bestFit="1" customWidth="1"/>
    <col min="2571" max="2816" width="9.109375" style="187"/>
    <col min="2817" max="2817" width="15.88671875" style="187" customWidth="1"/>
    <col min="2818" max="2818" width="50.6640625" style="187" customWidth="1"/>
    <col min="2819" max="2819" width="20.109375" style="187" customWidth="1"/>
    <col min="2820" max="2821" width="17.88671875" style="187" bestFit="1" customWidth="1"/>
    <col min="2822" max="2822" width="16.6640625" style="187" bestFit="1" customWidth="1"/>
    <col min="2823" max="2823" width="15.44140625" style="187" bestFit="1" customWidth="1"/>
    <col min="2824" max="2824" width="9.44140625" style="187" bestFit="1" customWidth="1"/>
    <col min="2825" max="2825" width="15.44140625" style="187" bestFit="1" customWidth="1"/>
    <col min="2826" max="2826" width="9.44140625" style="187" bestFit="1" customWidth="1"/>
    <col min="2827" max="3072" width="9.109375" style="187"/>
    <col min="3073" max="3073" width="15.88671875" style="187" customWidth="1"/>
    <col min="3074" max="3074" width="50.6640625" style="187" customWidth="1"/>
    <col min="3075" max="3075" width="20.109375" style="187" customWidth="1"/>
    <col min="3076" max="3077" width="17.88671875" style="187" bestFit="1" customWidth="1"/>
    <col min="3078" max="3078" width="16.6640625" style="187" bestFit="1" customWidth="1"/>
    <col min="3079" max="3079" width="15.44140625" style="187" bestFit="1" customWidth="1"/>
    <col min="3080" max="3080" width="9.44140625" style="187" bestFit="1" customWidth="1"/>
    <col min="3081" max="3081" width="15.44140625" style="187" bestFit="1" customWidth="1"/>
    <col min="3082" max="3082" width="9.44140625" style="187" bestFit="1" customWidth="1"/>
    <col min="3083" max="3328" width="9.109375" style="187"/>
    <col min="3329" max="3329" width="15.88671875" style="187" customWidth="1"/>
    <col min="3330" max="3330" width="50.6640625" style="187" customWidth="1"/>
    <col min="3331" max="3331" width="20.109375" style="187" customWidth="1"/>
    <col min="3332" max="3333" width="17.88671875" style="187" bestFit="1" customWidth="1"/>
    <col min="3334" max="3334" width="16.6640625" style="187" bestFit="1" customWidth="1"/>
    <col min="3335" max="3335" width="15.44140625" style="187" bestFit="1" customWidth="1"/>
    <col min="3336" max="3336" width="9.44140625" style="187" bestFit="1" customWidth="1"/>
    <col min="3337" max="3337" width="15.44140625" style="187" bestFit="1" customWidth="1"/>
    <col min="3338" max="3338" width="9.44140625" style="187" bestFit="1" customWidth="1"/>
    <col min="3339" max="3584" width="9.109375" style="187"/>
    <col min="3585" max="3585" width="15.88671875" style="187" customWidth="1"/>
    <col min="3586" max="3586" width="50.6640625" style="187" customWidth="1"/>
    <col min="3587" max="3587" width="20.109375" style="187" customWidth="1"/>
    <col min="3588" max="3589" width="17.88671875" style="187" bestFit="1" customWidth="1"/>
    <col min="3590" max="3590" width="16.6640625" style="187" bestFit="1" customWidth="1"/>
    <col min="3591" max="3591" width="15.44140625" style="187" bestFit="1" customWidth="1"/>
    <col min="3592" max="3592" width="9.44140625" style="187" bestFit="1" customWidth="1"/>
    <col min="3593" max="3593" width="15.44140625" style="187" bestFit="1" customWidth="1"/>
    <col min="3594" max="3594" width="9.44140625" style="187" bestFit="1" customWidth="1"/>
    <col min="3595" max="3840" width="9.109375" style="187"/>
    <col min="3841" max="3841" width="15.88671875" style="187" customWidth="1"/>
    <col min="3842" max="3842" width="50.6640625" style="187" customWidth="1"/>
    <col min="3843" max="3843" width="20.109375" style="187" customWidth="1"/>
    <col min="3844" max="3845" width="17.88671875" style="187" bestFit="1" customWidth="1"/>
    <col min="3846" max="3846" width="16.6640625" style="187" bestFit="1" customWidth="1"/>
    <col min="3847" max="3847" width="15.44140625" style="187" bestFit="1" customWidth="1"/>
    <col min="3848" max="3848" width="9.44140625" style="187" bestFit="1" customWidth="1"/>
    <col min="3849" max="3849" width="15.44140625" style="187" bestFit="1" customWidth="1"/>
    <col min="3850" max="3850" width="9.44140625" style="187" bestFit="1" customWidth="1"/>
    <col min="3851" max="4096" width="9.109375" style="187"/>
    <col min="4097" max="4097" width="15.88671875" style="187" customWidth="1"/>
    <col min="4098" max="4098" width="50.6640625" style="187" customWidth="1"/>
    <col min="4099" max="4099" width="20.109375" style="187" customWidth="1"/>
    <col min="4100" max="4101" width="17.88671875" style="187" bestFit="1" customWidth="1"/>
    <col min="4102" max="4102" width="16.6640625" style="187" bestFit="1" customWidth="1"/>
    <col min="4103" max="4103" width="15.44140625" style="187" bestFit="1" customWidth="1"/>
    <col min="4104" max="4104" width="9.44140625" style="187" bestFit="1" customWidth="1"/>
    <col min="4105" max="4105" width="15.44140625" style="187" bestFit="1" customWidth="1"/>
    <col min="4106" max="4106" width="9.44140625" style="187" bestFit="1" customWidth="1"/>
    <col min="4107" max="4352" width="9.109375" style="187"/>
    <col min="4353" max="4353" width="15.88671875" style="187" customWidth="1"/>
    <col min="4354" max="4354" width="50.6640625" style="187" customWidth="1"/>
    <col min="4355" max="4355" width="20.109375" style="187" customWidth="1"/>
    <col min="4356" max="4357" width="17.88671875" style="187" bestFit="1" customWidth="1"/>
    <col min="4358" max="4358" width="16.6640625" style="187" bestFit="1" customWidth="1"/>
    <col min="4359" max="4359" width="15.44140625" style="187" bestFit="1" customWidth="1"/>
    <col min="4360" max="4360" width="9.44140625" style="187" bestFit="1" customWidth="1"/>
    <col min="4361" max="4361" width="15.44140625" style="187" bestFit="1" customWidth="1"/>
    <col min="4362" max="4362" width="9.44140625" style="187" bestFit="1" customWidth="1"/>
    <col min="4363" max="4608" width="9.109375" style="187"/>
    <col min="4609" max="4609" width="15.88671875" style="187" customWidth="1"/>
    <col min="4610" max="4610" width="50.6640625" style="187" customWidth="1"/>
    <col min="4611" max="4611" width="20.109375" style="187" customWidth="1"/>
    <col min="4612" max="4613" width="17.88671875" style="187" bestFit="1" customWidth="1"/>
    <col min="4614" max="4614" width="16.6640625" style="187" bestFit="1" customWidth="1"/>
    <col min="4615" max="4615" width="15.44140625" style="187" bestFit="1" customWidth="1"/>
    <col min="4616" max="4616" width="9.44140625" style="187" bestFit="1" customWidth="1"/>
    <col min="4617" max="4617" width="15.44140625" style="187" bestFit="1" customWidth="1"/>
    <col min="4618" max="4618" width="9.44140625" style="187" bestFit="1" customWidth="1"/>
    <col min="4619" max="4864" width="9.109375" style="187"/>
    <col min="4865" max="4865" width="15.88671875" style="187" customWidth="1"/>
    <col min="4866" max="4866" width="50.6640625" style="187" customWidth="1"/>
    <col min="4867" max="4867" width="20.109375" style="187" customWidth="1"/>
    <col min="4868" max="4869" width="17.88671875" style="187" bestFit="1" customWidth="1"/>
    <col min="4870" max="4870" width="16.6640625" style="187" bestFit="1" customWidth="1"/>
    <col min="4871" max="4871" width="15.44140625" style="187" bestFit="1" customWidth="1"/>
    <col min="4872" max="4872" width="9.44140625" style="187" bestFit="1" customWidth="1"/>
    <col min="4873" max="4873" width="15.44140625" style="187" bestFit="1" customWidth="1"/>
    <col min="4874" max="4874" width="9.44140625" style="187" bestFit="1" customWidth="1"/>
    <col min="4875" max="5120" width="9.109375" style="187"/>
    <col min="5121" max="5121" width="15.88671875" style="187" customWidth="1"/>
    <col min="5122" max="5122" width="50.6640625" style="187" customWidth="1"/>
    <col min="5123" max="5123" width="20.109375" style="187" customWidth="1"/>
    <col min="5124" max="5125" width="17.88671875" style="187" bestFit="1" customWidth="1"/>
    <col min="5126" max="5126" width="16.6640625" style="187" bestFit="1" customWidth="1"/>
    <col min="5127" max="5127" width="15.44140625" style="187" bestFit="1" customWidth="1"/>
    <col min="5128" max="5128" width="9.44140625" style="187" bestFit="1" customWidth="1"/>
    <col min="5129" max="5129" width="15.44140625" style="187" bestFit="1" customWidth="1"/>
    <col min="5130" max="5130" width="9.44140625" style="187" bestFit="1" customWidth="1"/>
    <col min="5131" max="5376" width="9.109375" style="187"/>
    <col min="5377" max="5377" width="15.88671875" style="187" customWidth="1"/>
    <col min="5378" max="5378" width="50.6640625" style="187" customWidth="1"/>
    <col min="5379" max="5379" width="20.109375" style="187" customWidth="1"/>
    <col min="5380" max="5381" width="17.88671875" style="187" bestFit="1" customWidth="1"/>
    <col min="5382" max="5382" width="16.6640625" style="187" bestFit="1" customWidth="1"/>
    <col min="5383" max="5383" width="15.44140625" style="187" bestFit="1" customWidth="1"/>
    <col min="5384" max="5384" width="9.44140625" style="187" bestFit="1" customWidth="1"/>
    <col min="5385" max="5385" width="15.44140625" style="187" bestFit="1" customWidth="1"/>
    <col min="5386" max="5386" width="9.44140625" style="187" bestFit="1" customWidth="1"/>
    <col min="5387" max="5632" width="9.109375" style="187"/>
    <col min="5633" max="5633" width="15.88671875" style="187" customWidth="1"/>
    <col min="5634" max="5634" width="50.6640625" style="187" customWidth="1"/>
    <col min="5635" max="5635" width="20.109375" style="187" customWidth="1"/>
    <col min="5636" max="5637" width="17.88671875" style="187" bestFit="1" customWidth="1"/>
    <col min="5638" max="5638" width="16.6640625" style="187" bestFit="1" customWidth="1"/>
    <col min="5639" max="5639" width="15.44140625" style="187" bestFit="1" customWidth="1"/>
    <col min="5640" max="5640" width="9.44140625" style="187" bestFit="1" customWidth="1"/>
    <col min="5641" max="5641" width="15.44140625" style="187" bestFit="1" customWidth="1"/>
    <col min="5642" max="5642" width="9.44140625" style="187" bestFit="1" customWidth="1"/>
    <col min="5643" max="5888" width="9.109375" style="187"/>
    <col min="5889" max="5889" width="15.88671875" style="187" customWidth="1"/>
    <col min="5890" max="5890" width="50.6640625" style="187" customWidth="1"/>
    <col min="5891" max="5891" width="20.109375" style="187" customWidth="1"/>
    <col min="5892" max="5893" width="17.88671875" style="187" bestFit="1" customWidth="1"/>
    <col min="5894" max="5894" width="16.6640625" style="187" bestFit="1" customWidth="1"/>
    <col min="5895" max="5895" width="15.44140625" style="187" bestFit="1" customWidth="1"/>
    <col min="5896" max="5896" width="9.44140625" style="187" bestFit="1" customWidth="1"/>
    <col min="5897" max="5897" width="15.44140625" style="187" bestFit="1" customWidth="1"/>
    <col min="5898" max="5898" width="9.44140625" style="187" bestFit="1" customWidth="1"/>
    <col min="5899" max="6144" width="9.109375" style="187"/>
    <col min="6145" max="6145" width="15.88671875" style="187" customWidth="1"/>
    <col min="6146" max="6146" width="50.6640625" style="187" customWidth="1"/>
    <col min="6147" max="6147" width="20.109375" style="187" customWidth="1"/>
    <col min="6148" max="6149" width="17.88671875" style="187" bestFit="1" customWidth="1"/>
    <col min="6150" max="6150" width="16.6640625" style="187" bestFit="1" customWidth="1"/>
    <col min="6151" max="6151" width="15.44140625" style="187" bestFit="1" customWidth="1"/>
    <col min="6152" max="6152" width="9.44140625" style="187" bestFit="1" customWidth="1"/>
    <col min="6153" max="6153" width="15.44140625" style="187" bestFit="1" customWidth="1"/>
    <col min="6154" max="6154" width="9.44140625" style="187" bestFit="1" customWidth="1"/>
    <col min="6155" max="6400" width="9.109375" style="187"/>
    <col min="6401" max="6401" width="15.88671875" style="187" customWidth="1"/>
    <col min="6402" max="6402" width="50.6640625" style="187" customWidth="1"/>
    <col min="6403" max="6403" width="20.109375" style="187" customWidth="1"/>
    <col min="6404" max="6405" width="17.88671875" style="187" bestFit="1" customWidth="1"/>
    <col min="6406" max="6406" width="16.6640625" style="187" bestFit="1" customWidth="1"/>
    <col min="6407" max="6407" width="15.44140625" style="187" bestFit="1" customWidth="1"/>
    <col min="6408" max="6408" width="9.44140625" style="187" bestFit="1" customWidth="1"/>
    <col min="6409" max="6409" width="15.44140625" style="187" bestFit="1" customWidth="1"/>
    <col min="6410" max="6410" width="9.44140625" style="187" bestFit="1" customWidth="1"/>
    <col min="6411" max="6656" width="9.109375" style="187"/>
    <col min="6657" max="6657" width="15.88671875" style="187" customWidth="1"/>
    <col min="6658" max="6658" width="50.6640625" style="187" customWidth="1"/>
    <col min="6659" max="6659" width="20.109375" style="187" customWidth="1"/>
    <col min="6660" max="6661" width="17.88671875" style="187" bestFit="1" customWidth="1"/>
    <col min="6662" max="6662" width="16.6640625" style="187" bestFit="1" customWidth="1"/>
    <col min="6663" max="6663" width="15.44140625" style="187" bestFit="1" customWidth="1"/>
    <col min="6664" max="6664" width="9.44140625" style="187" bestFit="1" customWidth="1"/>
    <col min="6665" max="6665" width="15.44140625" style="187" bestFit="1" customWidth="1"/>
    <col min="6666" max="6666" width="9.44140625" style="187" bestFit="1" customWidth="1"/>
    <col min="6667" max="6912" width="9.109375" style="187"/>
    <col min="6913" max="6913" width="15.88671875" style="187" customWidth="1"/>
    <col min="6914" max="6914" width="50.6640625" style="187" customWidth="1"/>
    <col min="6915" max="6915" width="20.109375" style="187" customWidth="1"/>
    <col min="6916" max="6917" width="17.88671875" style="187" bestFit="1" customWidth="1"/>
    <col min="6918" max="6918" width="16.6640625" style="187" bestFit="1" customWidth="1"/>
    <col min="6919" max="6919" width="15.44140625" style="187" bestFit="1" customWidth="1"/>
    <col min="6920" max="6920" width="9.44140625" style="187" bestFit="1" customWidth="1"/>
    <col min="6921" max="6921" width="15.44140625" style="187" bestFit="1" customWidth="1"/>
    <col min="6922" max="6922" width="9.44140625" style="187" bestFit="1" customWidth="1"/>
    <col min="6923" max="7168" width="9.109375" style="187"/>
    <col min="7169" max="7169" width="15.88671875" style="187" customWidth="1"/>
    <col min="7170" max="7170" width="50.6640625" style="187" customWidth="1"/>
    <col min="7171" max="7171" width="20.109375" style="187" customWidth="1"/>
    <col min="7172" max="7173" width="17.88671875" style="187" bestFit="1" customWidth="1"/>
    <col min="7174" max="7174" width="16.6640625" style="187" bestFit="1" customWidth="1"/>
    <col min="7175" max="7175" width="15.44140625" style="187" bestFit="1" customWidth="1"/>
    <col min="7176" max="7176" width="9.44140625" style="187" bestFit="1" customWidth="1"/>
    <col min="7177" max="7177" width="15.44140625" style="187" bestFit="1" customWidth="1"/>
    <col min="7178" max="7178" width="9.44140625" style="187" bestFit="1" customWidth="1"/>
    <col min="7179" max="7424" width="9.109375" style="187"/>
    <col min="7425" max="7425" width="15.88671875" style="187" customWidth="1"/>
    <col min="7426" max="7426" width="50.6640625" style="187" customWidth="1"/>
    <col min="7427" max="7427" width="20.109375" style="187" customWidth="1"/>
    <col min="7428" max="7429" width="17.88671875" style="187" bestFit="1" customWidth="1"/>
    <col min="7430" max="7430" width="16.6640625" style="187" bestFit="1" customWidth="1"/>
    <col min="7431" max="7431" width="15.44140625" style="187" bestFit="1" customWidth="1"/>
    <col min="7432" max="7432" width="9.44140625" style="187" bestFit="1" customWidth="1"/>
    <col min="7433" max="7433" width="15.44140625" style="187" bestFit="1" customWidth="1"/>
    <col min="7434" max="7434" width="9.44140625" style="187" bestFit="1" customWidth="1"/>
    <col min="7435" max="7680" width="9.109375" style="187"/>
    <col min="7681" max="7681" width="15.88671875" style="187" customWidth="1"/>
    <col min="7682" max="7682" width="50.6640625" style="187" customWidth="1"/>
    <col min="7683" max="7683" width="20.109375" style="187" customWidth="1"/>
    <col min="7684" max="7685" width="17.88671875" style="187" bestFit="1" customWidth="1"/>
    <col min="7686" max="7686" width="16.6640625" style="187" bestFit="1" customWidth="1"/>
    <col min="7687" max="7687" width="15.44140625" style="187" bestFit="1" customWidth="1"/>
    <col min="7688" max="7688" width="9.44140625" style="187" bestFit="1" customWidth="1"/>
    <col min="7689" max="7689" width="15.44140625" style="187" bestFit="1" customWidth="1"/>
    <col min="7690" max="7690" width="9.44140625" style="187" bestFit="1" customWidth="1"/>
    <col min="7691" max="7936" width="9.109375" style="187"/>
    <col min="7937" max="7937" width="15.88671875" style="187" customWidth="1"/>
    <col min="7938" max="7938" width="50.6640625" style="187" customWidth="1"/>
    <col min="7939" max="7939" width="20.109375" style="187" customWidth="1"/>
    <col min="7940" max="7941" width="17.88671875" style="187" bestFit="1" customWidth="1"/>
    <col min="7942" max="7942" width="16.6640625" style="187" bestFit="1" customWidth="1"/>
    <col min="7943" max="7943" width="15.44140625" style="187" bestFit="1" customWidth="1"/>
    <col min="7944" max="7944" width="9.44140625" style="187" bestFit="1" customWidth="1"/>
    <col min="7945" max="7945" width="15.44140625" style="187" bestFit="1" customWidth="1"/>
    <col min="7946" max="7946" width="9.44140625" style="187" bestFit="1" customWidth="1"/>
    <col min="7947" max="8192" width="9.109375" style="187"/>
    <col min="8193" max="8193" width="15.88671875" style="187" customWidth="1"/>
    <col min="8194" max="8194" width="50.6640625" style="187" customWidth="1"/>
    <col min="8195" max="8195" width="20.109375" style="187" customWidth="1"/>
    <col min="8196" max="8197" width="17.88671875" style="187" bestFit="1" customWidth="1"/>
    <col min="8198" max="8198" width="16.6640625" style="187" bestFit="1" customWidth="1"/>
    <col min="8199" max="8199" width="15.44140625" style="187" bestFit="1" customWidth="1"/>
    <col min="8200" max="8200" width="9.44140625" style="187" bestFit="1" customWidth="1"/>
    <col min="8201" max="8201" width="15.44140625" style="187" bestFit="1" customWidth="1"/>
    <col min="8202" max="8202" width="9.44140625" style="187" bestFit="1" customWidth="1"/>
    <col min="8203" max="8448" width="9.109375" style="187"/>
    <col min="8449" max="8449" width="15.88671875" style="187" customWidth="1"/>
    <col min="8450" max="8450" width="50.6640625" style="187" customWidth="1"/>
    <col min="8451" max="8451" width="20.109375" style="187" customWidth="1"/>
    <col min="8452" max="8453" width="17.88671875" style="187" bestFit="1" customWidth="1"/>
    <col min="8454" max="8454" width="16.6640625" style="187" bestFit="1" customWidth="1"/>
    <col min="8455" max="8455" width="15.44140625" style="187" bestFit="1" customWidth="1"/>
    <col min="8456" max="8456" width="9.44140625" style="187" bestFit="1" customWidth="1"/>
    <col min="8457" max="8457" width="15.44140625" style="187" bestFit="1" customWidth="1"/>
    <col min="8458" max="8458" width="9.44140625" style="187" bestFit="1" customWidth="1"/>
    <col min="8459" max="8704" width="9.109375" style="187"/>
    <col min="8705" max="8705" width="15.88671875" style="187" customWidth="1"/>
    <col min="8706" max="8706" width="50.6640625" style="187" customWidth="1"/>
    <col min="8707" max="8707" width="20.109375" style="187" customWidth="1"/>
    <col min="8708" max="8709" width="17.88671875" style="187" bestFit="1" customWidth="1"/>
    <col min="8710" max="8710" width="16.6640625" style="187" bestFit="1" customWidth="1"/>
    <col min="8711" max="8711" width="15.44140625" style="187" bestFit="1" customWidth="1"/>
    <col min="8712" max="8712" width="9.44140625" style="187" bestFit="1" customWidth="1"/>
    <col min="8713" max="8713" width="15.44140625" style="187" bestFit="1" customWidth="1"/>
    <col min="8714" max="8714" width="9.44140625" style="187" bestFit="1" customWidth="1"/>
    <col min="8715" max="8960" width="9.109375" style="187"/>
    <col min="8961" max="8961" width="15.88671875" style="187" customWidth="1"/>
    <col min="8962" max="8962" width="50.6640625" style="187" customWidth="1"/>
    <col min="8963" max="8963" width="20.109375" style="187" customWidth="1"/>
    <col min="8964" max="8965" width="17.88671875" style="187" bestFit="1" customWidth="1"/>
    <col min="8966" max="8966" width="16.6640625" style="187" bestFit="1" customWidth="1"/>
    <col min="8967" max="8967" width="15.44140625" style="187" bestFit="1" customWidth="1"/>
    <col min="8968" max="8968" width="9.44140625" style="187" bestFit="1" customWidth="1"/>
    <col min="8969" max="8969" width="15.44140625" style="187" bestFit="1" customWidth="1"/>
    <col min="8970" max="8970" width="9.44140625" style="187" bestFit="1" customWidth="1"/>
    <col min="8971" max="9216" width="9.109375" style="187"/>
    <col min="9217" max="9217" width="15.88671875" style="187" customWidth="1"/>
    <col min="9218" max="9218" width="50.6640625" style="187" customWidth="1"/>
    <col min="9219" max="9219" width="20.109375" style="187" customWidth="1"/>
    <col min="9220" max="9221" width="17.88671875" style="187" bestFit="1" customWidth="1"/>
    <col min="9222" max="9222" width="16.6640625" style="187" bestFit="1" customWidth="1"/>
    <col min="9223" max="9223" width="15.44140625" style="187" bestFit="1" customWidth="1"/>
    <col min="9224" max="9224" width="9.44140625" style="187" bestFit="1" customWidth="1"/>
    <col min="9225" max="9225" width="15.44140625" style="187" bestFit="1" customWidth="1"/>
    <col min="9226" max="9226" width="9.44140625" style="187" bestFit="1" customWidth="1"/>
    <col min="9227" max="9472" width="9.109375" style="187"/>
    <col min="9473" max="9473" width="15.88671875" style="187" customWidth="1"/>
    <col min="9474" max="9474" width="50.6640625" style="187" customWidth="1"/>
    <col min="9475" max="9475" width="20.109375" style="187" customWidth="1"/>
    <col min="9476" max="9477" width="17.88671875" style="187" bestFit="1" customWidth="1"/>
    <col min="9478" max="9478" width="16.6640625" style="187" bestFit="1" customWidth="1"/>
    <col min="9479" max="9479" width="15.44140625" style="187" bestFit="1" customWidth="1"/>
    <col min="9480" max="9480" width="9.44140625" style="187" bestFit="1" customWidth="1"/>
    <col min="9481" max="9481" width="15.44140625" style="187" bestFit="1" customWidth="1"/>
    <col min="9482" max="9482" width="9.44140625" style="187" bestFit="1" customWidth="1"/>
    <col min="9483" max="9728" width="9.109375" style="187"/>
    <col min="9729" max="9729" width="15.88671875" style="187" customWidth="1"/>
    <col min="9730" max="9730" width="50.6640625" style="187" customWidth="1"/>
    <col min="9731" max="9731" width="20.109375" style="187" customWidth="1"/>
    <col min="9732" max="9733" width="17.88671875" style="187" bestFit="1" customWidth="1"/>
    <col min="9734" max="9734" width="16.6640625" style="187" bestFit="1" customWidth="1"/>
    <col min="9735" max="9735" width="15.44140625" style="187" bestFit="1" customWidth="1"/>
    <col min="9736" max="9736" width="9.44140625" style="187" bestFit="1" customWidth="1"/>
    <col min="9737" max="9737" width="15.44140625" style="187" bestFit="1" customWidth="1"/>
    <col min="9738" max="9738" width="9.44140625" style="187" bestFit="1" customWidth="1"/>
    <col min="9739" max="9984" width="9.109375" style="187"/>
    <col min="9985" max="9985" width="15.88671875" style="187" customWidth="1"/>
    <col min="9986" max="9986" width="50.6640625" style="187" customWidth="1"/>
    <col min="9987" max="9987" width="20.109375" style="187" customWidth="1"/>
    <col min="9988" max="9989" width="17.88671875" style="187" bestFit="1" customWidth="1"/>
    <col min="9990" max="9990" width="16.6640625" style="187" bestFit="1" customWidth="1"/>
    <col min="9991" max="9991" width="15.44140625" style="187" bestFit="1" customWidth="1"/>
    <col min="9992" max="9992" width="9.44140625" style="187" bestFit="1" customWidth="1"/>
    <col min="9993" max="9993" width="15.44140625" style="187" bestFit="1" customWidth="1"/>
    <col min="9994" max="9994" width="9.44140625" style="187" bestFit="1" customWidth="1"/>
    <col min="9995" max="10240" width="9.109375" style="187"/>
    <col min="10241" max="10241" width="15.88671875" style="187" customWidth="1"/>
    <col min="10242" max="10242" width="50.6640625" style="187" customWidth="1"/>
    <col min="10243" max="10243" width="20.109375" style="187" customWidth="1"/>
    <col min="10244" max="10245" width="17.88671875" style="187" bestFit="1" customWidth="1"/>
    <col min="10246" max="10246" width="16.6640625" style="187" bestFit="1" customWidth="1"/>
    <col min="10247" max="10247" width="15.44140625" style="187" bestFit="1" customWidth="1"/>
    <col min="10248" max="10248" width="9.44140625" style="187" bestFit="1" customWidth="1"/>
    <col min="10249" max="10249" width="15.44140625" style="187" bestFit="1" customWidth="1"/>
    <col min="10250" max="10250" width="9.44140625" style="187" bestFit="1" customWidth="1"/>
    <col min="10251" max="10496" width="9.109375" style="187"/>
    <col min="10497" max="10497" width="15.88671875" style="187" customWidth="1"/>
    <col min="10498" max="10498" width="50.6640625" style="187" customWidth="1"/>
    <col min="10499" max="10499" width="20.109375" style="187" customWidth="1"/>
    <col min="10500" max="10501" width="17.88671875" style="187" bestFit="1" customWidth="1"/>
    <col min="10502" max="10502" width="16.6640625" style="187" bestFit="1" customWidth="1"/>
    <col min="10503" max="10503" width="15.44140625" style="187" bestFit="1" customWidth="1"/>
    <col min="10504" max="10504" width="9.44140625" style="187" bestFit="1" customWidth="1"/>
    <col min="10505" max="10505" width="15.44140625" style="187" bestFit="1" customWidth="1"/>
    <col min="10506" max="10506" width="9.44140625" style="187" bestFit="1" customWidth="1"/>
    <col min="10507" max="10752" width="9.109375" style="187"/>
    <col min="10753" max="10753" width="15.88671875" style="187" customWidth="1"/>
    <col min="10754" max="10754" width="50.6640625" style="187" customWidth="1"/>
    <col min="10755" max="10755" width="20.109375" style="187" customWidth="1"/>
    <col min="10756" max="10757" width="17.88671875" style="187" bestFit="1" customWidth="1"/>
    <col min="10758" max="10758" width="16.6640625" style="187" bestFit="1" customWidth="1"/>
    <col min="10759" max="10759" width="15.44140625" style="187" bestFit="1" customWidth="1"/>
    <col min="10760" max="10760" width="9.44140625" style="187" bestFit="1" customWidth="1"/>
    <col min="10761" max="10761" width="15.44140625" style="187" bestFit="1" customWidth="1"/>
    <col min="10762" max="10762" width="9.44140625" style="187" bestFit="1" customWidth="1"/>
    <col min="10763" max="11008" width="9.109375" style="187"/>
    <col min="11009" max="11009" width="15.88671875" style="187" customWidth="1"/>
    <col min="11010" max="11010" width="50.6640625" style="187" customWidth="1"/>
    <col min="11011" max="11011" width="20.109375" style="187" customWidth="1"/>
    <col min="11012" max="11013" width="17.88671875" style="187" bestFit="1" customWidth="1"/>
    <col min="11014" max="11014" width="16.6640625" style="187" bestFit="1" customWidth="1"/>
    <col min="11015" max="11015" width="15.44140625" style="187" bestFit="1" customWidth="1"/>
    <col min="11016" max="11016" width="9.44140625" style="187" bestFit="1" customWidth="1"/>
    <col min="11017" max="11017" width="15.44140625" style="187" bestFit="1" customWidth="1"/>
    <col min="11018" max="11018" width="9.44140625" style="187" bestFit="1" customWidth="1"/>
    <col min="11019" max="11264" width="9.109375" style="187"/>
    <col min="11265" max="11265" width="15.88671875" style="187" customWidth="1"/>
    <col min="11266" max="11266" width="50.6640625" style="187" customWidth="1"/>
    <col min="11267" max="11267" width="20.109375" style="187" customWidth="1"/>
    <col min="11268" max="11269" width="17.88671875" style="187" bestFit="1" customWidth="1"/>
    <col min="11270" max="11270" width="16.6640625" style="187" bestFit="1" customWidth="1"/>
    <col min="11271" max="11271" width="15.44140625" style="187" bestFit="1" customWidth="1"/>
    <col min="11272" max="11272" width="9.44140625" style="187" bestFit="1" customWidth="1"/>
    <col min="11273" max="11273" width="15.44140625" style="187" bestFit="1" customWidth="1"/>
    <col min="11274" max="11274" width="9.44140625" style="187" bestFit="1" customWidth="1"/>
    <col min="11275" max="11520" width="9.109375" style="187"/>
    <col min="11521" max="11521" width="15.88671875" style="187" customWidth="1"/>
    <col min="11522" max="11522" width="50.6640625" style="187" customWidth="1"/>
    <col min="11523" max="11523" width="20.109375" style="187" customWidth="1"/>
    <col min="11524" max="11525" width="17.88671875" style="187" bestFit="1" customWidth="1"/>
    <col min="11526" max="11526" width="16.6640625" style="187" bestFit="1" customWidth="1"/>
    <col min="11527" max="11527" width="15.44140625" style="187" bestFit="1" customWidth="1"/>
    <col min="11528" max="11528" width="9.44140625" style="187" bestFit="1" customWidth="1"/>
    <col min="11529" max="11529" width="15.44140625" style="187" bestFit="1" customWidth="1"/>
    <col min="11530" max="11530" width="9.44140625" style="187" bestFit="1" customWidth="1"/>
    <col min="11531" max="11776" width="9.109375" style="187"/>
    <col min="11777" max="11777" width="15.88671875" style="187" customWidth="1"/>
    <col min="11778" max="11778" width="50.6640625" style="187" customWidth="1"/>
    <col min="11779" max="11779" width="20.109375" style="187" customWidth="1"/>
    <col min="11780" max="11781" width="17.88671875" style="187" bestFit="1" customWidth="1"/>
    <col min="11782" max="11782" width="16.6640625" style="187" bestFit="1" customWidth="1"/>
    <col min="11783" max="11783" width="15.44140625" style="187" bestFit="1" customWidth="1"/>
    <col min="11784" max="11784" width="9.44140625" style="187" bestFit="1" customWidth="1"/>
    <col min="11785" max="11785" width="15.44140625" style="187" bestFit="1" customWidth="1"/>
    <col min="11786" max="11786" width="9.44140625" style="187" bestFit="1" customWidth="1"/>
    <col min="11787" max="12032" width="9.109375" style="187"/>
    <col min="12033" max="12033" width="15.88671875" style="187" customWidth="1"/>
    <col min="12034" max="12034" width="50.6640625" style="187" customWidth="1"/>
    <col min="12035" max="12035" width="20.109375" style="187" customWidth="1"/>
    <col min="12036" max="12037" width="17.88671875" style="187" bestFit="1" customWidth="1"/>
    <col min="12038" max="12038" width="16.6640625" style="187" bestFit="1" customWidth="1"/>
    <col min="12039" max="12039" width="15.44140625" style="187" bestFit="1" customWidth="1"/>
    <col min="12040" max="12040" width="9.44140625" style="187" bestFit="1" customWidth="1"/>
    <col min="12041" max="12041" width="15.44140625" style="187" bestFit="1" customWidth="1"/>
    <col min="12042" max="12042" width="9.44140625" style="187" bestFit="1" customWidth="1"/>
    <col min="12043" max="12288" width="9.109375" style="187"/>
    <col min="12289" max="12289" width="15.88671875" style="187" customWidth="1"/>
    <col min="12290" max="12290" width="50.6640625" style="187" customWidth="1"/>
    <col min="12291" max="12291" width="20.109375" style="187" customWidth="1"/>
    <col min="12292" max="12293" width="17.88671875" style="187" bestFit="1" customWidth="1"/>
    <col min="12294" max="12294" width="16.6640625" style="187" bestFit="1" customWidth="1"/>
    <col min="12295" max="12295" width="15.44140625" style="187" bestFit="1" customWidth="1"/>
    <col min="12296" max="12296" width="9.44140625" style="187" bestFit="1" customWidth="1"/>
    <col min="12297" max="12297" width="15.44140625" style="187" bestFit="1" customWidth="1"/>
    <col min="12298" max="12298" width="9.44140625" style="187" bestFit="1" customWidth="1"/>
    <col min="12299" max="12544" width="9.109375" style="187"/>
    <col min="12545" max="12545" width="15.88671875" style="187" customWidth="1"/>
    <col min="12546" max="12546" width="50.6640625" style="187" customWidth="1"/>
    <col min="12547" max="12547" width="20.109375" style="187" customWidth="1"/>
    <col min="12548" max="12549" width="17.88671875" style="187" bestFit="1" customWidth="1"/>
    <col min="12550" max="12550" width="16.6640625" style="187" bestFit="1" customWidth="1"/>
    <col min="12551" max="12551" width="15.44140625" style="187" bestFit="1" customWidth="1"/>
    <col min="12552" max="12552" width="9.44140625" style="187" bestFit="1" customWidth="1"/>
    <col min="12553" max="12553" width="15.44140625" style="187" bestFit="1" customWidth="1"/>
    <col min="12554" max="12554" width="9.44140625" style="187" bestFit="1" customWidth="1"/>
    <col min="12555" max="12800" width="9.109375" style="187"/>
    <col min="12801" max="12801" width="15.88671875" style="187" customWidth="1"/>
    <col min="12802" max="12802" width="50.6640625" style="187" customWidth="1"/>
    <col min="12803" max="12803" width="20.109375" style="187" customWidth="1"/>
    <col min="12804" max="12805" width="17.88671875" style="187" bestFit="1" customWidth="1"/>
    <col min="12806" max="12806" width="16.6640625" style="187" bestFit="1" customWidth="1"/>
    <col min="12807" max="12807" width="15.44140625" style="187" bestFit="1" customWidth="1"/>
    <col min="12808" max="12808" width="9.44140625" style="187" bestFit="1" customWidth="1"/>
    <col min="12809" max="12809" width="15.44140625" style="187" bestFit="1" customWidth="1"/>
    <col min="12810" max="12810" width="9.44140625" style="187" bestFit="1" customWidth="1"/>
    <col min="12811" max="13056" width="9.109375" style="187"/>
    <col min="13057" max="13057" width="15.88671875" style="187" customWidth="1"/>
    <col min="13058" max="13058" width="50.6640625" style="187" customWidth="1"/>
    <col min="13059" max="13059" width="20.109375" style="187" customWidth="1"/>
    <col min="13060" max="13061" width="17.88671875" style="187" bestFit="1" customWidth="1"/>
    <col min="13062" max="13062" width="16.6640625" style="187" bestFit="1" customWidth="1"/>
    <col min="13063" max="13063" width="15.44140625" style="187" bestFit="1" customWidth="1"/>
    <col min="13064" max="13064" width="9.44140625" style="187" bestFit="1" customWidth="1"/>
    <col min="13065" max="13065" width="15.44140625" style="187" bestFit="1" customWidth="1"/>
    <col min="13066" max="13066" width="9.44140625" style="187" bestFit="1" customWidth="1"/>
    <col min="13067" max="13312" width="9.109375" style="187"/>
    <col min="13313" max="13313" width="15.88671875" style="187" customWidth="1"/>
    <col min="13314" max="13314" width="50.6640625" style="187" customWidth="1"/>
    <col min="13315" max="13315" width="20.109375" style="187" customWidth="1"/>
    <col min="13316" max="13317" width="17.88671875" style="187" bestFit="1" customWidth="1"/>
    <col min="13318" max="13318" width="16.6640625" style="187" bestFit="1" customWidth="1"/>
    <col min="13319" max="13319" width="15.44140625" style="187" bestFit="1" customWidth="1"/>
    <col min="13320" max="13320" width="9.44140625" style="187" bestFit="1" customWidth="1"/>
    <col min="13321" max="13321" width="15.44140625" style="187" bestFit="1" customWidth="1"/>
    <col min="13322" max="13322" width="9.44140625" style="187" bestFit="1" customWidth="1"/>
    <col min="13323" max="13568" width="9.109375" style="187"/>
    <col min="13569" max="13569" width="15.88671875" style="187" customWidth="1"/>
    <col min="13570" max="13570" width="50.6640625" style="187" customWidth="1"/>
    <col min="13571" max="13571" width="20.109375" style="187" customWidth="1"/>
    <col min="13572" max="13573" width="17.88671875" style="187" bestFit="1" customWidth="1"/>
    <col min="13574" max="13574" width="16.6640625" style="187" bestFit="1" customWidth="1"/>
    <col min="13575" max="13575" width="15.44140625" style="187" bestFit="1" customWidth="1"/>
    <col min="13576" max="13576" width="9.44140625" style="187" bestFit="1" customWidth="1"/>
    <col min="13577" max="13577" width="15.44140625" style="187" bestFit="1" customWidth="1"/>
    <col min="13578" max="13578" width="9.44140625" style="187" bestFit="1" customWidth="1"/>
    <col min="13579" max="13824" width="9.109375" style="187"/>
    <col min="13825" max="13825" width="15.88671875" style="187" customWidth="1"/>
    <col min="13826" max="13826" width="50.6640625" style="187" customWidth="1"/>
    <col min="13827" max="13827" width="20.109375" style="187" customWidth="1"/>
    <col min="13828" max="13829" width="17.88671875" style="187" bestFit="1" customWidth="1"/>
    <col min="13830" max="13830" width="16.6640625" style="187" bestFit="1" customWidth="1"/>
    <col min="13831" max="13831" width="15.44140625" style="187" bestFit="1" customWidth="1"/>
    <col min="13832" max="13832" width="9.44140625" style="187" bestFit="1" customWidth="1"/>
    <col min="13833" max="13833" width="15.44140625" style="187" bestFit="1" customWidth="1"/>
    <col min="13834" max="13834" width="9.44140625" style="187" bestFit="1" customWidth="1"/>
    <col min="13835" max="14080" width="9.109375" style="187"/>
    <col min="14081" max="14081" width="15.88671875" style="187" customWidth="1"/>
    <col min="14082" max="14082" width="50.6640625" style="187" customWidth="1"/>
    <col min="14083" max="14083" width="20.109375" style="187" customWidth="1"/>
    <col min="14084" max="14085" width="17.88671875" style="187" bestFit="1" customWidth="1"/>
    <col min="14086" max="14086" width="16.6640625" style="187" bestFit="1" customWidth="1"/>
    <col min="14087" max="14087" width="15.44140625" style="187" bestFit="1" customWidth="1"/>
    <col min="14088" max="14088" width="9.44140625" style="187" bestFit="1" customWidth="1"/>
    <col min="14089" max="14089" width="15.44140625" style="187" bestFit="1" customWidth="1"/>
    <col min="14090" max="14090" width="9.44140625" style="187" bestFit="1" customWidth="1"/>
    <col min="14091" max="14336" width="9.109375" style="187"/>
    <col min="14337" max="14337" width="15.88671875" style="187" customWidth="1"/>
    <col min="14338" max="14338" width="50.6640625" style="187" customWidth="1"/>
    <col min="14339" max="14339" width="20.109375" style="187" customWidth="1"/>
    <col min="14340" max="14341" width="17.88671875" style="187" bestFit="1" customWidth="1"/>
    <col min="14342" max="14342" width="16.6640625" style="187" bestFit="1" customWidth="1"/>
    <col min="14343" max="14343" width="15.44140625" style="187" bestFit="1" customWidth="1"/>
    <col min="14344" max="14344" width="9.44140625" style="187" bestFit="1" customWidth="1"/>
    <col min="14345" max="14345" width="15.44140625" style="187" bestFit="1" customWidth="1"/>
    <col min="14346" max="14346" width="9.44140625" style="187" bestFit="1" customWidth="1"/>
    <col min="14347" max="14592" width="9.109375" style="187"/>
    <col min="14593" max="14593" width="15.88671875" style="187" customWidth="1"/>
    <col min="14594" max="14594" width="50.6640625" style="187" customWidth="1"/>
    <col min="14595" max="14595" width="20.109375" style="187" customWidth="1"/>
    <col min="14596" max="14597" width="17.88671875" style="187" bestFit="1" customWidth="1"/>
    <col min="14598" max="14598" width="16.6640625" style="187" bestFit="1" customWidth="1"/>
    <col min="14599" max="14599" width="15.44140625" style="187" bestFit="1" customWidth="1"/>
    <col min="14600" max="14600" width="9.44140625" style="187" bestFit="1" customWidth="1"/>
    <col min="14601" max="14601" width="15.44140625" style="187" bestFit="1" customWidth="1"/>
    <col min="14602" max="14602" width="9.44140625" style="187" bestFit="1" customWidth="1"/>
    <col min="14603" max="14848" width="9.109375" style="187"/>
    <col min="14849" max="14849" width="15.88671875" style="187" customWidth="1"/>
    <col min="14850" max="14850" width="50.6640625" style="187" customWidth="1"/>
    <col min="14851" max="14851" width="20.109375" style="187" customWidth="1"/>
    <col min="14852" max="14853" width="17.88671875" style="187" bestFit="1" customWidth="1"/>
    <col min="14854" max="14854" width="16.6640625" style="187" bestFit="1" customWidth="1"/>
    <col min="14855" max="14855" width="15.44140625" style="187" bestFit="1" customWidth="1"/>
    <col min="14856" max="14856" width="9.44140625" style="187" bestFit="1" customWidth="1"/>
    <col min="14857" max="14857" width="15.44140625" style="187" bestFit="1" customWidth="1"/>
    <col min="14858" max="14858" width="9.44140625" style="187" bestFit="1" customWidth="1"/>
    <col min="14859" max="15104" width="9.109375" style="187"/>
    <col min="15105" max="15105" width="15.88671875" style="187" customWidth="1"/>
    <col min="15106" max="15106" width="50.6640625" style="187" customWidth="1"/>
    <col min="15107" max="15107" width="20.109375" style="187" customWidth="1"/>
    <col min="15108" max="15109" width="17.88671875" style="187" bestFit="1" customWidth="1"/>
    <col min="15110" max="15110" width="16.6640625" style="187" bestFit="1" customWidth="1"/>
    <col min="15111" max="15111" width="15.44140625" style="187" bestFit="1" customWidth="1"/>
    <col min="15112" max="15112" width="9.44140625" style="187" bestFit="1" customWidth="1"/>
    <col min="15113" max="15113" width="15.44140625" style="187" bestFit="1" customWidth="1"/>
    <col min="15114" max="15114" width="9.44140625" style="187" bestFit="1" customWidth="1"/>
    <col min="15115" max="15360" width="9.109375" style="187"/>
    <col min="15361" max="15361" width="15.88671875" style="187" customWidth="1"/>
    <col min="15362" max="15362" width="50.6640625" style="187" customWidth="1"/>
    <col min="15363" max="15363" width="20.109375" style="187" customWidth="1"/>
    <col min="15364" max="15365" width="17.88671875" style="187" bestFit="1" customWidth="1"/>
    <col min="15366" max="15366" width="16.6640625" style="187" bestFit="1" customWidth="1"/>
    <col min="15367" max="15367" width="15.44140625" style="187" bestFit="1" customWidth="1"/>
    <col min="15368" max="15368" width="9.44140625" style="187" bestFit="1" customWidth="1"/>
    <col min="15369" max="15369" width="15.44140625" style="187" bestFit="1" customWidth="1"/>
    <col min="15370" max="15370" width="9.44140625" style="187" bestFit="1" customWidth="1"/>
    <col min="15371" max="15616" width="9.109375" style="187"/>
    <col min="15617" max="15617" width="15.88671875" style="187" customWidth="1"/>
    <col min="15618" max="15618" width="50.6640625" style="187" customWidth="1"/>
    <col min="15619" max="15619" width="20.109375" style="187" customWidth="1"/>
    <col min="15620" max="15621" width="17.88671875" style="187" bestFit="1" customWidth="1"/>
    <col min="15622" max="15622" width="16.6640625" style="187" bestFit="1" customWidth="1"/>
    <col min="15623" max="15623" width="15.44140625" style="187" bestFit="1" customWidth="1"/>
    <col min="15624" max="15624" width="9.44140625" style="187" bestFit="1" customWidth="1"/>
    <col min="15625" max="15625" width="15.44140625" style="187" bestFit="1" customWidth="1"/>
    <col min="15626" max="15626" width="9.44140625" style="187" bestFit="1" customWidth="1"/>
    <col min="15627" max="15872" width="9.109375" style="187"/>
    <col min="15873" max="15873" width="15.88671875" style="187" customWidth="1"/>
    <col min="15874" max="15874" width="50.6640625" style="187" customWidth="1"/>
    <col min="15875" max="15875" width="20.109375" style="187" customWidth="1"/>
    <col min="15876" max="15877" width="17.88671875" style="187" bestFit="1" customWidth="1"/>
    <col min="15878" max="15878" width="16.6640625" style="187" bestFit="1" customWidth="1"/>
    <col min="15879" max="15879" width="15.44140625" style="187" bestFit="1" customWidth="1"/>
    <col min="15880" max="15880" width="9.44140625" style="187" bestFit="1" customWidth="1"/>
    <col min="15881" max="15881" width="15.44140625" style="187" bestFit="1" customWidth="1"/>
    <col min="15882" max="15882" width="9.44140625" style="187" bestFit="1" customWidth="1"/>
    <col min="15883" max="16128" width="9.109375" style="187"/>
    <col min="16129" max="16129" width="15.88671875" style="187" customWidth="1"/>
    <col min="16130" max="16130" width="50.6640625" style="187" customWidth="1"/>
    <col min="16131" max="16131" width="20.109375" style="187" customWidth="1"/>
    <col min="16132" max="16133" width="17.88671875" style="187" bestFit="1" customWidth="1"/>
    <col min="16134" max="16134" width="16.6640625" style="187" bestFit="1" customWidth="1"/>
    <col min="16135" max="16135" width="15.44140625" style="187" bestFit="1" customWidth="1"/>
    <col min="16136" max="16136" width="9.44140625" style="187" bestFit="1" customWidth="1"/>
    <col min="16137" max="16137" width="15.44140625" style="187" bestFit="1" customWidth="1"/>
    <col min="16138" max="16138" width="9.44140625" style="187" bestFit="1" customWidth="1"/>
    <col min="16139" max="16384" width="9.109375" style="187"/>
  </cols>
  <sheetData>
    <row r="1" spans="1:11" ht="20.25" hidden="1" customHeight="1" x14ac:dyDescent="0.25">
      <c r="A1" s="190"/>
      <c r="B1" s="190"/>
      <c r="C1" s="190"/>
      <c r="D1" s="190"/>
      <c r="E1" s="190"/>
      <c r="F1" s="190"/>
      <c r="G1" s="190"/>
      <c r="H1" s="190"/>
      <c r="I1" s="190"/>
    </row>
    <row r="2" spans="1:11" hidden="1" x14ac:dyDescent="0.25">
      <c r="A2" s="261"/>
      <c r="B2" s="261"/>
      <c r="C2" s="261"/>
      <c r="D2" s="261"/>
      <c r="E2" s="261"/>
      <c r="F2" s="261"/>
      <c r="G2" s="261"/>
      <c r="H2" s="261"/>
      <c r="I2" s="261"/>
    </row>
    <row r="3" spans="1:11" hidden="1" x14ac:dyDescent="0.25">
      <c r="A3" s="190"/>
      <c r="B3" s="190"/>
      <c r="C3" s="190"/>
      <c r="D3" s="190"/>
      <c r="E3" s="190"/>
      <c r="F3" s="190"/>
      <c r="G3" s="54"/>
      <c r="H3" s="54"/>
      <c r="I3" s="54"/>
    </row>
    <row r="4" spans="1:11" x14ac:dyDescent="0.25">
      <c r="A4" s="196"/>
      <c r="B4" s="196"/>
      <c r="C4" s="196"/>
      <c r="D4" s="196"/>
      <c r="E4" s="196"/>
      <c r="F4" s="196"/>
      <c r="G4" s="196"/>
      <c r="H4" s="196"/>
      <c r="I4" s="196"/>
    </row>
    <row r="5" spans="1:11" s="215" customFormat="1" ht="15" customHeight="1" x14ac:dyDescent="0.25">
      <c r="A5" s="215" t="s">
        <v>305</v>
      </c>
      <c r="F5" s="216"/>
      <c r="G5" s="217"/>
      <c r="H5" s="217"/>
      <c r="I5" s="216"/>
      <c r="J5" s="216"/>
      <c r="K5" s="216"/>
    </row>
    <row r="6" spans="1:11" x14ac:dyDescent="0.25">
      <c r="A6" s="190"/>
      <c r="B6" s="190"/>
      <c r="C6" s="190"/>
      <c r="D6" s="190"/>
      <c r="E6" s="190"/>
      <c r="F6" s="190"/>
      <c r="G6" s="54"/>
      <c r="H6" s="54"/>
      <c r="I6" s="54"/>
    </row>
    <row r="7" spans="1:11" ht="15.6" customHeight="1" x14ac:dyDescent="0.25">
      <c r="A7" s="261" t="s">
        <v>331</v>
      </c>
      <c r="B7" s="261"/>
      <c r="C7" s="261"/>
      <c r="D7" s="261"/>
      <c r="E7" s="261"/>
      <c r="F7" s="261"/>
      <c r="G7" s="196"/>
      <c r="H7" s="196"/>
      <c r="I7" s="196"/>
    </row>
    <row r="8" spans="1:11" ht="15.6" customHeight="1" x14ac:dyDescent="0.25">
      <c r="A8" s="190"/>
      <c r="B8" s="190"/>
      <c r="C8" s="190"/>
      <c r="D8" s="190"/>
      <c r="E8" s="190"/>
      <c r="F8" s="190"/>
      <c r="G8" s="196"/>
      <c r="H8" s="196"/>
      <c r="I8" s="196"/>
    </row>
    <row r="9" spans="1:11" ht="15.75" customHeight="1" x14ac:dyDescent="0.25">
      <c r="A9" s="261" t="s">
        <v>63</v>
      </c>
      <c r="B9" s="261"/>
      <c r="C9" s="261"/>
      <c r="D9" s="261"/>
      <c r="E9" s="261"/>
      <c r="F9" s="261"/>
      <c r="G9" s="196"/>
      <c r="H9" s="196"/>
      <c r="I9" s="196"/>
    </row>
    <row r="10" spans="1:11" s="189" customFormat="1" x14ac:dyDescent="0.25">
      <c r="A10" s="190"/>
      <c r="B10" s="190"/>
      <c r="C10" s="190"/>
      <c r="D10" s="190"/>
      <c r="E10" s="190"/>
      <c r="F10" s="190"/>
      <c r="G10" s="196"/>
      <c r="H10" s="196"/>
      <c r="I10" s="196"/>
    </row>
    <row r="11" spans="1:11" s="206" customFormat="1" ht="39.6" x14ac:dyDescent="0.3">
      <c r="A11" s="262" t="s">
        <v>316</v>
      </c>
      <c r="B11" s="262"/>
      <c r="C11" s="205" t="str">
        <f>UPPER(C14)</f>
        <v>IZVORNI PLAN ILI REBALANS 
2024.</v>
      </c>
      <c r="D11" s="205" t="str">
        <f>UPPER(D14)</f>
        <v>TEKUĆI PLAN 
2024.</v>
      </c>
      <c r="E11" s="205" t="str">
        <f>UPPER(E14)</f>
        <v>OSTVARENJE/IZVRŠENJE 
01.2024. - 06.2024.</v>
      </c>
      <c r="F11" s="205" t="s">
        <v>317</v>
      </c>
    </row>
    <row r="12" spans="1:11" s="206" customFormat="1" ht="12.75" customHeight="1" x14ac:dyDescent="0.25">
      <c r="A12" s="262">
        <v>1</v>
      </c>
      <c r="B12" s="262"/>
      <c r="C12" s="207">
        <v>2</v>
      </c>
      <c r="D12" s="207">
        <v>3</v>
      </c>
      <c r="E12" s="207">
        <v>4.3333333333333304</v>
      </c>
      <c r="F12" s="207">
        <v>5.0833333333333304</v>
      </c>
      <c r="G12" s="188"/>
      <c r="H12" s="188"/>
      <c r="I12" s="188"/>
      <c r="J12" s="188"/>
    </row>
    <row r="13" spans="1:11" s="206" customFormat="1" hidden="1" x14ac:dyDescent="0.25">
      <c r="A13" s="188"/>
      <c r="B13" s="188"/>
      <c r="C13" s="188"/>
      <c r="D13" s="188"/>
      <c r="E13" s="188"/>
      <c r="F13" s="188"/>
      <c r="G13" s="188"/>
      <c r="H13" s="188"/>
      <c r="I13" s="188"/>
      <c r="J13" s="188"/>
    </row>
    <row r="14" spans="1:11" s="188" customFormat="1" ht="52.8" hidden="1" x14ac:dyDescent="0.25">
      <c r="A14" s="197" t="s">
        <v>70</v>
      </c>
      <c r="B14" s="197" t="s">
        <v>70</v>
      </c>
      <c r="C14" s="198" t="s">
        <v>318</v>
      </c>
      <c r="D14" s="198" t="s">
        <v>319</v>
      </c>
      <c r="E14" s="198" t="s">
        <v>320</v>
      </c>
      <c r="F14" s="198" t="s">
        <v>75</v>
      </c>
    </row>
    <row r="15" spans="1:11" s="188" customFormat="1" hidden="1" x14ac:dyDescent="0.25">
      <c r="A15" s="197" t="s">
        <v>321</v>
      </c>
      <c r="B15" s="197" t="s">
        <v>70</v>
      </c>
      <c r="C15" s="199" t="s">
        <v>322</v>
      </c>
      <c r="D15" s="199" t="s">
        <v>322</v>
      </c>
      <c r="E15" s="199" t="s">
        <v>322</v>
      </c>
      <c r="F15" s="199" t="s">
        <v>70</v>
      </c>
    </row>
    <row r="16" spans="1:11" s="188" customFormat="1" hidden="1" x14ac:dyDescent="0.25">
      <c r="A16" s="200" t="s">
        <v>323</v>
      </c>
      <c r="B16" s="200" t="s">
        <v>70</v>
      </c>
      <c r="C16" s="191">
        <v>10191703</v>
      </c>
      <c r="D16" s="191">
        <v>10191703</v>
      </c>
      <c r="E16" s="192">
        <v>1987142.65</v>
      </c>
      <c r="F16" s="192">
        <v>19.497650687034401</v>
      </c>
    </row>
    <row r="17" spans="1:12" s="188" customFormat="1" ht="18" customHeight="1" x14ac:dyDescent="0.25">
      <c r="A17" s="208" t="s">
        <v>300</v>
      </c>
      <c r="B17" s="209" t="s">
        <v>324</v>
      </c>
      <c r="C17" s="203">
        <f>+C18+C19+C20</f>
        <v>10191703</v>
      </c>
      <c r="D17" s="203">
        <f t="shared" ref="D17" si="0">+D18+D19+D20</f>
        <v>10191703</v>
      </c>
      <c r="E17" s="204">
        <f>+E18</f>
        <v>1987142.65</v>
      </c>
      <c r="F17" s="204">
        <v>19.497650687034401</v>
      </c>
    </row>
    <row r="18" spans="1:12" s="188" customFormat="1" ht="18" customHeight="1" x14ac:dyDescent="0.25">
      <c r="A18" s="210" t="s">
        <v>325</v>
      </c>
      <c r="B18" s="211" t="s">
        <v>326</v>
      </c>
      <c r="C18" s="212">
        <v>9836405</v>
      </c>
      <c r="D18" s="212">
        <f>C18</f>
        <v>9836405</v>
      </c>
      <c r="E18" s="213">
        <v>1987142.65</v>
      </c>
      <c r="F18" s="213">
        <f>E18/D18*100</f>
        <v>20.201919807083989</v>
      </c>
    </row>
    <row r="19" spans="1:12" s="188" customFormat="1" ht="18" customHeight="1" x14ac:dyDescent="0.25">
      <c r="A19" s="210" t="s">
        <v>327</v>
      </c>
      <c r="B19" s="211" t="s">
        <v>328</v>
      </c>
      <c r="C19" s="212">
        <v>53295</v>
      </c>
      <c r="D19" s="212">
        <f t="shared" ref="D19:D20" si="1">C19</f>
        <v>53295</v>
      </c>
      <c r="E19" s="214" t="s">
        <v>299</v>
      </c>
      <c r="F19" s="214" t="s">
        <v>299</v>
      </c>
    </row>
    <row r="20" spans="1:12" s="188" customFormat="1" ht="18" customHeight="1" x14ac:dyDescent="0.25">
      <c r="A20" s="210" t="s">
        <v>329</v>
      </c>
      <c r="B20" s="211" t="s">
        <v>330</v>
      </c>
      <c r="C20" s="212">
        <v>302003</v>
      </c>
      <c r="D20" s="212">
        <f t="shared" si="1"/>
        <v>302003</v>
      </c>
      <c r="E20" s="214" t="s">
        <v>299</v>
      </c>
      <c r="F20" s="214" t="s">
        <v>299</v>
      </c>
    </row>
    <row r="21" spans="1:12" s="218" customFormat="1" x14ac:dyDescent="0.25">
      <c r="G21" s="219"/>
      <c r="H21" s="220"/>
      <c r="I21" s="220"/>
      <c r="J21" s="219"/>
      <c r="K21" s="219"/>
      <c r="L21" s="219"/>
    </row>
    <row r="22" spans="1:12" s="218" customFormat="1" x14ac:dyDescent="0.25">
      <c r="C22" s="220"/>
      <c r="D22" s="219"/>
      <c r="E22" s="219"/>
      <c r="F22" s="219"/>
    </row>
    <row r="23" spans="1:12" s="221" customFormat="1" x14ac:dyDescent="0.25">
      <c r="C23" s="222"/>
      <c r="D23" s="260"/>
      <c r="E23" s="260"/>
      <c r="F23" s="260"/>
    </row>
    <row r="24" spans="1:12" s="221" customFormat="1" x14ac:dyDescent="0.25">
      <c r="C24" s="222"/>
      <c r="D24" s="223"/>
      <c r="E24" s="223"/>
      <c r="F24" s="223"/>
    </row>
    <row r="25" spans="1:12" s="221" customFormat="1" x14ac:dyDescent="0.25">
      <c r="C25" s="222"/>
      <c r="D25" s="260"/>
      <c r="E25" s="260"/>
      <c r="F25" s="260"/>
    </row>
    <row r="26" spans="1:12" s="189" customFormat="1" x14ac:dyDescent="0.25">
      <c r="A26" s="201"/>
      <c r="B26" s="202"/>
    </row>
    <row r="27" spans="1:12" x14ac:dyDescent="0.25">
      <c r="A27" s="193"/>
      <c r="B27" s="194"/>
      <c r="C27" s="195"/>
      <c r="E27" s="194"/>
      <c r="F27" s="187"/>
    </row>
    <row r="28" spans="1:12" x14ac:dyDescent="0.25">
      <c r="A28" s="193"/>
      <c r="B28" s="194"/>
      <c r="C28" s="195"/>
      <c r="E28" s="194"/>
      <c r="F28" s="187"/>
    </row>
  </sheetData>
  <mergeCells count="7">
    <mergeCell ref="D23:F23"/>
    <mergeCell ref="D25:F25"/>
    <mergeCell ref="A2:I2"/>
    <mergeCell ref="A11:B11"/>
    <mergeCell ref="A12:B12"/>
    <mergeCell ref="A7:F7"/>
    <mergeCell ref="A9:F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K138"/>
  <sheetViews>
    <sheetView topLeftCell="A120" zoomScaleNormal="100" workbookViewId="0">
      <selection activeCell="D147" sqref="D147"/>
    </sheetView>
  </sheetViews>
  <sheetFormatPr defaultRowHeight="14.4" x14ac:dyDescent="0.3"/>
  <cols>
    <col min="1" max="1" width="3.33203125" style="88" bestFit="1" customWidth="1"/>
    <col min="2" max="2" width="5.109375" style="88" bestFit="1" customWidth="1"/>
    <col min="3" max="3" width="5.5546875" style="88" bestFit="1" customWidth="1"/>
    <col min="4" max="4" width="32.109375" customWidth="1"/>
    <col min="5" max="7" width="17.44140625" customWidth="1"/>
    <col min="8" max="8" width="13.109375" customWidth="1"/>
    <col min="9" max="9" width="24.33203125" customWidth="1"/>
  </cols>
  <sheetData>
    <row r="1" spans="1:11" s="144" customFormat="1" ht="15" customHeight="1" x14ac:dyDescent="0.3">
      <c r="A1" s="144" t="s">
        <v>305</v>
      </c>
      <c r="F1" s="145"/>
      <c r="G1" s="146"/>
      <c r="H1" s="146"/>
      <c r="I1" s="145"/>
      <c r="J1" s="145"/>
      <c r="K1" s="145"/>
    </row>
    <row r="2" spans="1:11" ht="17.399999999999999" x14ac:dyDescent="0.3">
      <c r="A2" s="1"/>
      <c r="B2" s="1"/>
      <c r="C2" s="1"/>
      <c r="D2" s="1"/>
      <c r="E2" s="1"/>
      <c r="F2" s="1"/>
      <c r="G2" s="1"/>
      <c r="H2" s="2"/>
      <c r="I2" s="2"/>
    </row>
    <row r="3" spans="1:11" ht="18" customHeight="1" x14ac:dyDescent="0.3">
      <c r="A3" s="253" t="s">
        <v>11</v>
      </c>
      <c r="B3" s="253"/>
      <c r="C3" s="253"/>
      <c r="D3" s="253"/>
      <c r="E3" s="253"/>
      <c r="F3" s="253"/>
      <c r="G3" s="253"/>
      <c r="H3" s="253"/>
      <c r="I3" s="17"/>
    </row>
    <row r="4" spans="1:11" ht="17.399999999999999" x14ac:dyDescent="0.3">
      <c r="A4" s="1"/>
      <c r="B4" s="1"/>
      <c r="C4" s="1"/>
      <c r="D4" s="1"/>
      <c r="E4" s="1"/>
      <c r="F4" s="1"/>
      <c r="G4" s="1"/>
      <c r="H4" s="2"/>
      <c r="I4" s="2"/>
    </row>
    <row r="5" spans="1:11" ht="15.6" x14ac:dyDescent="0.3">
      <c r="A5" s="265" t="s">
        <v>63</v>
      </c>
      <c r="B5" s="265"/>
      <c r="C5" s="265"/>
      <c r="D5" s="265"/>
      <c r="E5" s="265"/>
      <c r="F5" s="265"/>
      <c r="G5" s="265"/>
      <c r="H5" s="265"/>
    </row>
    <row r="6" spans="1:11" ht="17.399999999999999" x14ac:dyDescent="0.3">
      <c r="A6" s="1"/>
      <c r="B6" s="1"/>
      <c r="C6" s="1"/>
      <c r="D6" s="1"/>
      <c r="E6" s="1"/>
      <c r="F6" s="1"/>
      <c r="G6" s="1"/>
      <c r="H6" s="2"/>
    </row>
    <row r="7" spans="1:11" ht="26.4" x14ac:dyDescent="0.3">
      <c r="A7" s="254" t="s">
        <v>301</v>
      </c>
      <c r="B7" s="255"/>
      <c r="C7" s="255"/>
      <c r="D7" s="256"/>
      <c r="E7" s="20" t="s">
        <v>309</v>
      </c>
      <c r="F7" s="20" t="s">
        <v>310</v>
      </c>
      <c r="G7" s="20" t="s">
        <v>311</v>
      </c>
      <c r="H7" s="20" t="s">
        <v>28</v>
      </c>
    </row>
    <row r="8" spans="1:11" s="23" customFormat="1" ht="13.2" x14ac:dyDescent="0.2">
      <c r="A8" s="254">
        <v>1</v>
      </c>
      <c r="B8" s="255"/>
      <c r="C8" s="255"/>
      <c r="D8" s="256"/>
      <c r="E8" s="20">
        <v>2</v>
      </c>
      <c r="F8" s="20">
        <v>3</v>
      </c>
      <c r="G8" s="20">
        <v>4</v>
      </c>
      <c r="H8" s="20" t="s">
        <v>51</v>
      </c>
    </row>
    <row r="9" spans="1:11" s="156" customFormat="1" ht="30" customHeight="1" x14ac:dyDescent="0.3">
      <c r="A9" s="264" t="s">
        <v>300</v>
      </c>
      <c r="B9" s="264"/>
      <c r="C9" s="264"/>
      <c r="D9" s="152" t="s">
        <v>296</v>
      </c>
      <c r="E9" s="153">
        <f>+E12+E76+E80+E84</f>
        <v>10191703</v>
      </c>
      <c r="F9" s="153">
        <f>+F12+F76+F80+F84</f>
        <v>10191703</v>
      </c>
      <c r="G9" s="154">
        <f>+G12+G76+G80+G84</f>
        <v>1987142.6500000001</v>
      </c>
      <c r="H9" s="155">
        <f t="shared" ref="H9:H13" si="0">G9/F9*100</f>
        <v>19.497650687034344</v>
      </c>
    </row>
    <row r="10" spans="1:11" s="156" customFormat="1" ht="30" customHeight="1" x14ac:dyDescent="0.3">
      <c r="A10" s="263">
        <v>11</v>
      </c>
      <c r="B10" s="263"/>
      <c r="C10" s="263"/>
      <c r="D10" s="157" t="s">
        <v>297</v>
      </c>
      <c r="E10" s="153">
        <f>+E12+E76+E80</f>
        <v>9836405</v>
      </c>
      <c r="F10" s="153">
        <f>+F12+F76+F80</f>
        <v>9836405</v>
      </c>
      <c r="G10" s="154">
        <f>+G12+G76+G80</f>
        <v>1987142.6500000001</v>
      </c>
      <c r="H10" s="155">
        <f t="shared" si="0"/>
        <v>20.201919807083993</v>
      </c>
    </row>
    <row r="11" spans="1:11" s="156" customFormat="1" ht="30" customHeight="1" x14ac:dyDescent="0.3">
      <c r="A11" s="263">
        <v>4011</v>
      </c>
      <c r="B11" s="263"/>
      <c r="C11" s="263"/>
      <c r="D11" s="152" t="s">
        <v>298</v>
      </c>
      <c r="E11" s="153">
        <f>+E10</f>
        <v>9836405</v>
      </c>
      <c r="F11" s="153">
        <f t="shared" ref="F11:G11" si="1">+F10</f>
        <v>9836405</v>
      </c>
      <c r="G11" s="154">
        <f t="shared" si="1"/>
        <v>1987142.6500000001</v>
      </c>
      <c r="H11" s="155">
        <f t="shared" si="0"/>
        <v>20.201919807083993</v>
      </c>
    </row>
    <row r="12" spans="1:11" s="156" customFormat="1" ht="30" customHeight="1" x14ac:dyDescent="0.3">
      <c r="A12" s="263" t="s">
        <v>76</v>
      </c>
      <c r="B12" s="263"/>
      <c r="C12" s="263"/>
      <c r="D12" s="152" t="s">
        <v>77</v>
      </c>
      <c r="E12" s="153">
        <f>+E13</f>
        <v>1617727</v>
      </c>
      <c r="F12" s="153">
        <f t="shared" ref="F12:G12" si="2">+F13</f>
        <v>1617727</v>
      </c>
      <c r="G12" s="154">
        <f t="shared" si="2"/>
        <v>510708.83</v>
      </c>
      <c r="H12" s="155">
        <f t="shared" si="0"/>
        <v>31.56953120025814</v>
      </c>
    </row>
    <row r="13" spans="1:11" s="156" customFormat="1" ht="28.8" customHeight="1" x14ac:dyDescent="0.3">
      <c r="A13" s="263">
        <v>11</v>
      </c>
      <c r="B13" s="263"/>
      <c r="C13" s="263"/>
      <c r="D13" s="157" t="s">
        <v>297</v>
      </c>
      <c r="E13" s="153">
        <f>+E14+E22+E53+E59+E62+E65+E71</f>
        <v>1617727</v>
      </c>
      <c r="F13" s="153">
        <f>+F14+F22+F53+F59+F62+F65+F71</f>
        <v>1617727</v>
      </c>
      <c r="G13" s="154">
        <f>+G14+G22+G53+G59+G62+G65+G71</f>
        <v>510708.83</v>
      </c>
      <c r="H13" s="155">
        <f t="shared" si="0"/>
        <v>31.56953120025814</v>
      </c>
    </row>
    <row r="14" spans="1:11" s="156" customFormat="1" ht="30" customHeight="1" x14ac:dyDescent="0.3">
      <c r="A14" s="158">
        <v>31</v>
      </c>
      <c r="B14" s="158"/>
      <c r="C14" s="158"/>
      <c r="D14" s="107" t="s">
        <v>4</v>
      </c>
      <c r="E14" s="159">
        <f>+E15+E18+E20</f>
        <v>1157594</v>
      </c>
      <c r="F14" s="159">
        <f t="shared" ref="F14:G14" si="3">+F15+F18+F20</f>
        <v>1157594</v>
      </c>
      <c r="G14" s="160">
        <f t="shared" si="3"/>
        <v>355215.98000000004</v>
      </c>
      <c r="H14" s="155">
        <f>G14/F14*100</f>
        <v>30.685713643989175</v>
      </c>
    </row>
    <row r="15" spans="1:11" s="156" customFormat="1" ht="30" customHeight="1" x14ac:dyDescent="0.3">
      <c r="A15" s="158"/>
      <c r="B15" s="158">
        <v>311</v>
      </c>
      <c r="C15" s="158"/>
      <c r="D15" s="107" t="s">
        <v>258</v>
      </c>
      <c r="E15" s="159">
        <f>SUM(E16:E17)</f>
        <v>972200</v>
      </c>
      <c r="F15" s="159">
        <f>SUM(F16:F17)</f>
        <v>972200</v>
      </c>
      <c r="G15" s="160">
        <f>SUM(G16:G17)</f>
        <v>297528.53000000003</v>
      </c>
      <c r="H15" s="155">
        <f t="shared" ref="H15:H69" si="4">G15/F15*100</f>
        <v>30.603634025920595</v>
      </c>
    </row>
    <row r="16" spans="1:11" s="156" customFormat="1" ht="30" customHeight="1" x14ac:dyDescent="0.3">
      <c r="A16" s="161"/>
      <c r="B16" s="161"/>
      <c r="C16" s="161">
        <v>3111</v>
      </c>
      <c r="D16" s="108" t="s">
        <v>36</v>
      </c>
      <c r="E16" s="162">
        <v>922200</v>
      </c>
      <c r="F16" s="162">
        <f>E16</f>
        <v>922200</v>
      </c>
      <c r="G16" s="163">
        <v>257071.34</v>
      </c>
      <c r="H16" s="164">
        <f t="shared" si="4"/>
        <v>27.875877250054216</v>
      </c>
    </row>
    <row r="17" spans="1:8" s="156" customFormat="1" ht="30" customHeight="1" x14ac:dyDescent="0.3">
      <c r="A17" s="161"/>
      <c r="B17" s="161"/>
      <c r="C17" s="165">
        <v>3113</v>
      </c>
      <c r="D17" s="108" t="s">
        <v>78</v>
      </c>
      <c r="E17" s="162">
        <v>50000</v>
      </c>
      <c r="F17" s="162">
        <f>E17</f>
        <v>50000</v>
      </c>
      <c r="G17" s="163">
        <v>40457.19</v>
      </c>
      <c r="H17" s="164">
        <f t="shared" si="4"/>
        <v>80.914380000000008</v>
      </c>
    </row>
    <row r="18" spans="1:8" s="156" customFormat="1" ht="30" customHeight="1" x14ac:dyDescent="0.3">
      <c r="A18" s="158"/>
      <c r="B18" s="158">
        <v>312</v>
      </c>
      <c r="C18" s="158"/>
      <c r="D18" s="107" t="s">
        <v>79</v>
      </c>
      <c r="E18" s="159">
        <f t="shared" ref="E18:G18" si="5">+E19</f>
        <v>33300</v>
      </c>
      <c r="F18" s="159">
        <f t="shared" si="5"/>
        <v>33300</v>
      </c>
      <c r="G18" s="160">
        <f t="shared" si="5"/>
        <v>10140.39</v>
      </c>
      <c r="H18" s="155">
        <f t="shared" si="4"/>
        <v>30.451621621621623</v>
      </c>
    </row>
    <row r="19" spans="1:8" s="156" customFormat="1" ht="30" customHeight="1" x14ac:dyDescent="0.3">
      <c r="A19" s="161"/>
      <c r="B19" s="161"/>
      <c r="C19" s="161">
        <v>3121</v>
      </c>
      <c r="D19" s="108" t="s">
        <v>255</v>
      </c>
      <c r="E19" s="162">
        <v>33300</v>
      </c>
      <c r="F19" s="162">
        <f>E19</f>
        <v>33300</v>
      </c>
      <c r="G19" s="163">
        <v>10140.39</v>
      </c>
      <c r="H19" s="164">
        <f t="shared" si="4"/>
        <v>30.451621621621623</v>
      </c>
    </row>
    <row r="20" spans="1:8" s="156" customFormat="1" ht="30" customHeight="1" x14ac:dyDescent="0.3">
      <c r="A20" s="158"/>
      <c r="B20" s="158">
        <v>313</v>
      </c>
      <c r="C20" s="158"/>
      <c r="D20" s="107" t="s">
        <v>259</v>
      </c>
      <c r="E20" s="159">
        <f>SUM(E21:E21)</f>
        <v>152094</v>
      </c>
      <c r="F20" s="159">
        <f>SUM(F21:F21)</f>
        <v>152094</v>
      </c>
      <c r="G20" s="160">
        <f>SUM(G21:G21)</f>
        <v>47547.06</v>
      </c>
      <c r="H20" s="155">
        <f t="shared" si="4"/>
        <v>31.261627677620417</v>
      </c>
    </row>
    <row r="21" spans="1:8" s="156" customFormat="1" ht="30" customHeight="1" x14ac:dyDescent="0.3">
      <c r="A21" s="161"/>
      <c r="B21" s="161"/>
      <c r="C21" s="161">
        <v>3132</v>
      </c>
      <c r="D21" s="108" t="s">
        <v>80</v>
      </c>
      <c r="E21" s="162">
        <v>152094</v>
      </c>
      <c r="F21" s="162">
        <f>E21</f>
        <v>152094</v>
      </c>
      <c r="G21" s="163">
        <v>47547.06</v>
      </c>
      <c r="H21" s="164">
        <f t="shared" si="4"/>
        <v>31.261627677620417</v>
      </c>
    </row>
    <row r="22" spans="1:8" s="156" customFormat="1" ht="30" customHeight="1" x14ac:dyDescent="0.3">
      <c r="A22" s="158">
        <v>32</v>
      </c>
      <c r="B22" s="158"/>
      <c r="C22" s="158"/>
      <c r="D22" s="107" t="s">
        <v>13</v>
      </c>
      <c r="E22" s="159">
        <f>+E23+E28+E33+E43+E45</f>
        <v>383653</v>
      </c>
      <c r="F22" s="159">
        <f>+F23+F28+F33+F43+F45</f>
        <v>383653</v>
      </c>
      <c r="G22" s="160">
        <f>+G23+G28+G33+G43+G45</f>
        <v>134485.69</v>
      </c>
      <c r="H22" s="155">
        <f t="shared" si="4"/>
        <v>35.053991497525104</v>
      </c>
    </row>
    <row r="23" spans="1:8" s="156" customFormat="1" ht="30" customHeight="1" x14ac:dyDescent="0.3">
      <c r="A23" s="158"/>
      <c r="B23" s="158">
        <v>321</v>
      </c>
      <c r="C23" s="158"/>
      <c r="D23" s="107" t="s">
        <v>260</v>
      </c>
      <c r="E23" s="159">
        <f t="shared" ref="E23:G23" si="6">SUM(E24:E27)</f>
        <v>45130</v>
      </c>
      <c r="F23" s="159">
        <f t="shared" si="6"/>
        <v>45130</v>
      </c>
      <c r="G23" s="160">
        <f t="shared" si="6"/>
        <v>13465.34</v>
      </c>
      <c r="H23" s="155">
        <f t="shared" si="4"/>
        <v>29.836782627963661</v>
      </c>
    </row>
    <row r="24" spans="1:8" s="156" customFormat="1" ht="30" customHeight="1" x14ac:dyDescent="0.3">
      <c r="A24" s="161"/>
      <c r="B24" s="161"/>
      <c r="C24" s="161">
        <v>3211</v>
      </c>
      <c r="D24" s="108" t="s">
        <v>37</v>
      </c>
      <c r="E24" s="162">
        <v>3000</v>
      </c>
      <c r="F24" s="162">
        <f>E24</f>
        <v>3000</v>
      </c>
      <c r="G24" s="163">
        <v>283.27</v>
      </c>
      <c r="H24" s="164">
        <f t="shared" si="4"/>
        <v>9.4423333333333339</v>
      </c>
    </row>
    <row r="25" spans="1:8" s="156" customFormat="1" ht="30" customHeight="1" x14ac:dyDescent="0.3">
      <c r="A25" s="161"/>
      <c r="B25" s="161"/>
      <c r="C25" s="161">
        <v>3212</v>
      </c>
      <c r="D25" s="108" t="s">
        <v>81</v>
      </c>
      <c r="E25" s="162">
        <v>22000</v>
      </c>
      <c r="F25" s="162">
        <f t="shared" ref="F25:F27" si="7">E25</f>
        <v>22000</v>
      </c>
      <c r="G25" s="163">
        <v>4582.5600000000004</v>
      </c>
      <c r="H25" s="164">
        <f t="shared" si="4"/>
        <v>20.829818181818183</v>
      </c>
    </row>
    <row r="26" spans="1:8" s="156" customFormat="1" ht="30" customHeight="1" x14ac:dyDescent="0.3">
      <c r="A26" s="161"/>
      <c r="B26" s="161"/>
      <c r="C26" s="161">
        <v>3213</v>
      </c>
      <c r="D26" s="108" t="s">
        <v>82</v>
      </c>
      <c r="E26" s="162">
        <v>20000</v>
      </c>
      <c r="F26" s="162">
        <f t="shared" si="7"/>
        <v>20000</v>
      </c>
      <c r="G26" s="163">
        <v>8599.51</v>
      </c>
      <c r="H26" s="164">
        <f t="shared" si="4"/>
        <v>42.997550000000004</v>
      </c>
    </row>
    <row r="27" spans="1:8" s="156" customFormat="1" ht="30" customHeight="1" x14ac:dyDescent="0.3">
      <c r="A27" s="161"/>
      <c r="B27" s="161"/>
      <c r="C27" s="165">
        <v>3214</v>
      </c>
      <c r="D27" s="108" t="s">
        <v>114</v>
      </c>
      <c r="E27" s="162">
        <v>130</v>
      </c>
      <c r="F27" s="162">
        <f t="shared" si="7"/>
        <v>130</v>
      </c>
      <c r="G27" s="163">
        <v>0</v>
      </c>
      <c r="H27" s="164">
        <f t="shared" si="4"/>
        <v>0</v>
      </c>
    </row>
    <row r="28" spans="1:8" s="156" customFormat="1" ht="30" customHeight="1" x14ac:dyDescent="0.3">
      <c r="A28" s="158"/>
      <c r="B28" s="158">
        <v>322</v>
      </c>
      <c r="C28" s="158"/>
      <c r="D28" s="107" t="s">
        <v>261</v>
      </c>
      <c r="E28" s="159">
        <f>SUM(E29:E32)</f>
        <v>52400</v>
      </c>
      <c r="F28" s="159">
        <f>SUM(F29:F32)</f>
        <v>52400</v>
      </c>
      <c r="G28" s="160">
        <f>SUM(G29:G32)</f>
        <v>10851.26</v>
      </c>
      <c r="H28" s="155">
        <f t="shared" si="4"/>
        <v>20.708511450381682</v>
      </c>
    </row>
    <row r="29" spans="1:8" s="156" customFormat="1" ht="30" customHeight="1" x14ac:dyDescent="0.3">
      <c r="A29" s="161"/>
      <c r="B29" s="161"/>
      <c r="C29" s="165">
        <v>3221</v>
      </c>
      <c r="D29" s="108" t="s">
        <v>83</v>
      </c>
      <c r="E29" s="162">
        <v>15000</v>
      </c>
      <c r="F29" s="162">
        <f>E29</f>
        <v>15000</v>
      </c>
      <c r="G29" s="163">
        <v>4747.9399999999996</v>
      </c>
      <c r="H29" s="164">
        <f t="shared" si="4"/>
        <v>31.652933333333333</v>
      </c>
    </row>
    <row r="30" spans="1:8" s="156" customFormat="1" ht="30" customHeight="1" x14ac:dyDescent="0.3">
      <c r="A30" s="161"/>
      <c r="B30" s="161"/>
      <c r="C30" s="165">
        <v>3223</v>
      </c>
      <c r="D30" s="108" t="s">
        <v>84</v>
      </c>
      <c r="E30" s="162">
        <v>33600</v>
      </c>
      <c r="F30" s="162">
        <f t="shared" ref="F30:F32" si="8">E30</f>
        <v>33600</v>
      </c>
      <c r="G30" s="163">
        <v>5083.51</v>
      </c>
      <c r="H30" s="164">
        <f t="shared" si="4"/>
        <v>15.129494047619049</v>
      </c>
    </row>
    <row r="31" spans="1:8" s="156" customFormat="1" ht="30" customHeight="1" x14ac:dyDescent="0.3">
      <c r="A31" s="161"/>
      <c r="B31" s="161"/>
      <c r="C31" s="165">
        <v>3224</v>
      </c>
      <c r="D31" s="108" t="s">
        <v>85</v>
      </c>
      <c r="E31" s="162">
        <v>1800</v>
      </c>
      <c r="F31" s="162">
        <f t="shared" si="8"/>
        <v>1800</v>
      </c>
      <c r="G31" s="163">
        <v>1019.81</v>
      </c>
      <c r="H31" s="164">
        <f t="shared" si="4"/>
        <v>56.656111111111109</v>
      </c>
    </row>
    <row r="32" spans="1:8" s="156" customFormat="1" ht="30" customHeight="1" x14ac:dyDescent="0.3">
      <c r="A32" s="161"/>
      <c r="B32" s="161"/>
      <c r="C32" s="165">
        <v>3225</v>
      </c>
      <c r="D32" s="108" t="s">
        <v>116</v>
      </c>
      <c r="E32" s="162">
        <v>2000</v>
      </c>
      <c r="F32" s="162">
        <f t="shared" si="8"/>
        <v>2000</v>
      </c>
      <c r="G32" s="163">
        <v>0</v>
      </c>
      <c r="H32" s="164">
        <f t="shared" si="4"/>
        <v>0</v>
      </c>
    </row>
    <row r="33" spans="1:8" s="156" customFormat="1" ht="30" customHeight="1" x14ac:dyDescent="0.3">
      <c r="A33" s="158"/>
      <c r="B33" s="158">
        <v>323</v>
      </c>
      <c r="C33" s="166"/>
      <c r="D33" s="107" t="s">
        <v>262</v>
      </c>
      <c r="E33" s="159">
        <f t="shared" ref="E33:G33" si="9">SUM(E34:E42)</f>
        <v>269623</v>
      </c>
      <c r="F33" s="159">
        <f t="shared" si="9"/>
        <v>269623</v>
      </c>
      <c r="G33" s="160">
        <f t="shared" si="9"/>
        <v>100977.15</v>
      </c>
      <c r="H33" s="155">
        <f t="shared" si="4"/>
        <v>37.451237468613577</v>
      </c>
    </row>
    <row r="34" spans="1:8" s="156" customFormat="1" ht="30" customHeight="1" x14ac:dyDescent="0.3">
      <c r="A34" s="161"/>
      <c r="B34" s="161"/>
      <c r="C34" s="165">
        <v>3231</v>
      </c>
      <c r="D34" s="108" t="s">
        <v>86</v>
      </c>
      <c r="E34" s="162">
        <v>30000</v>
      </c>
      <c r="F34" s="162">
        <f>E34</f>
        <v>30000</v>
      </c>
      <c r="G34" s="163">
        <v>12431.8</v>
      </c>
      <c r="H34" s="164">
        <f t="shared" si="4"/>
        <v>41.43933333333333</v>
      </c>
    </row>
    <row r="35" spans="1:8" s="156" customFormat="1" ht="30" customHeight="1" x14ac:dyDescent="0.3">
      <c r="A35" s="161"/>
      <c r="B35" s="161"/>
      <c r="C35" s="165">
        <v>3232</v>
      </c>
      <c r="D35" s="108" t="s">
        <v>87</v>
      </c>
      <c r="E35" s="162">
        <v>18900</v>
      </c>
      <c r="F35" s="162">
        <f t="shared" ref="F35:F42" si="10">E35</f>
        <v>18900</v>
      </c>
      <c r="G35" s="163">
        <v>17026.919999999998</v>
      </c>
      <c r="H35" s="164">
        <f t="shared" si="4"/>
        <v>90.089523809523797</v>
      </c>
    </row>
    <row r="36" spans="1:8" s="156" customFormat="1" ht="30" customHeight="1" x14ac:dyDescent="0.3">
      <c r="A36" s="161"/>
      <c r="B36" s="161"/>
      <c r="C36" s="165">
        <v>3233</v>
      </c>
      <c r="D36" s="108" t="s">
        <v>88</v>
      </c>
      <c r="E36" s="162">
        <v>3400</v>
      </c>
      <c r="F36" s="162">
        <f t="shared" si="10"/>
        <v>3400</v>
      </c>
      <c r="G36" s="163">
        <v>3182.5</v>
      </c>
      <c r="H36" s="164">
        <f t="shared" si="4"/>
        <v>93.602941176470594</v>
      </c>
    </row>
    <row r="37" spans="1:8" s="156" customFormat="1" ht="30" customHeight="1" x14ac:dyDescent="0.3">
      <c r="A37" s="161"/>
      <c r="B37" s="161"/>
      <c r="C37" s="165">
        <v>3234</v>
      </c>
      <c r="D37" s="108" t="s">
        <v>89</v>
      </c>
      <c r="E37" s="162">
        <v>2000</v>
      </c>
      <c r="F37" s="162">
        <f t="shared" si="10"/>
        <v>2000</v>
      </c>
      <c r="G37" s="163">
        <v>786.77</v>
      </c>
      <c r="H37" s="164">
        <f t="shared" si="4"/>
        <v>39.338499999999996</v>
      </c>
    </row>
    <row r="38" spans="1:8" s="156" customFormat="1" ht="30" customHeight="1" x14ac:dyDescent="0.3">
      <c r="A38" s="161"/>
      <c r="B38" s="161"/>
      <c r="C38" s="165">
        <v>3235</v>
      </c>
      <c r="D38" s="108" t="s">
        <v>90</v>
      </c>
      <c r="E38" s="162">
        <v>123223</v>
      </c>
      <c r="F38" s="162">
        <f t="shared" si="10"/>
        <v>123223</v>
      </c>
      <c r="G38" s="163">
        <v>38716.629999999997</v>
      </c>
      <c r="H38" s="164">
        <f t="shared" si="4"/>
        <v>31.419970297752855</v>
      </c>
    </row>
    <row r="39" spans="1:8" s="156" customFormat="1" ht="30" customHeight="1" x14ac:dyDescent="0.3">
      <c r="A39" s="161"/>
      <c r="B39" s="161"/>
      <c r="C39" s="165">
        <v>3236</v>
      </c>
      <c r="D39" s="108" t="s">
        <v>91</v>
      </c>
      <c r="E39" s="162">
        <v>6000</v>
      </c>
      <c r="F39" s="162">
        <f t="shared" si="10"/>
        <v>6000</v>
      </c>
      <c r="G39" s="163">
        <v>15</v>
      </c>
      <c r="H39" s="164">
        <f t="shared" si="4"/>
        <v>0.25</v>
      </c>
    </row>
    <row r="40" spans="1:8" s="156" customFormat="1" ht="30" customHeight="1" x14ac:dyDescent="0.3">
      <c r="A40" s="161"/>
      <c r="B40" s="161"/>
      <c r="C40" s="165">
        <v>3237</v>
      </c>
      <c r="D40" s="108" t="s">
        <v>92</v>
      </c>
      <c r="E40" s="162">
        <v>6600</v>
      </c>
      <c r="F40" s="162">
        <f t="shared" si="10"/>
        <v>6600</v>
      </c>
      <c r="G40" s="163">
        <v>7997.7</v>
      </c>
      <c r="H40" s="164">
        <f t="shared" si="4"/>
        <v>121.17727272727272</v>
      </c>
    </row>
    <row r="41" spans="1:8" s="156" customFormat="1" ht="30" customHeight="1" x14ac:dyDescent="0.3">
      <c r="A41" s="161"/>
      <c r="B41" s="161"/>
      <c r="C41" s="165">
        <v>3238</v>
      </c>
      <c r="D41" s="108" t="s">
        <v>93</v>
      </c>
      <c r="E41" s="162">
        <v>21000</v>
      </c>
      <c r="F41" s="162">
        <f t="shared" si="10"/>
        <v>21000</v>
      </c>
      <c r="G41" s="163">
        <v>10043.030000000001</v>
      </c>
      <c r="H41" s="164">
        <f t="shared" si="4"/>
        <v>47.823952380952385</v>
      </c>
    </row>
    <row r="42" spans="1:8" s="156" customFormat="1" ht="30" customHeight="1" x14ac:dyDescent="0.3">
      <c r="A42" s="161"/>
      <c r="B42" s="161"/>
      <c r="C42" s="165">
        <v>3239</v>
      </c>
      <c r="D42" s="108" t="s">
        <v>94</v>
      </c>
      <c r="E42" s="162">
        <v>58500</v>
      </c>
      <c r="F42" s="162">
        <f t="shared" si="10"/>
        <v>58500</v>
      </c>
      <c r="G42" s="163">
        <v>10776.8</v>
      </c>
      <c r="H42" s="164">
        <f t="shared" si="4"/>
        <v>18.421880341880339</v>
      </c>
    </row>
    <row r="43" spans="1:8" s="156" customFormat="1" ht="30" customHeight="1" x14ac:dyDescent="0.3">
      <c r="A43" s="158"/>
      <c r="B43" s="166">
        <v>324</v>
      </c>
      <c r="C43" s="158"/>
      <c r="D43" s="107" t="s">
        <v>119</v>
      </c>
      <c r="E43" s="167">
        <f>+E44</f>
        <v>100</v>
      </c>
      <c r="F43" s="167">
        <f>+F44</f>
        <v>100</v>
      </c>
      <c r="G43" s="167">
        <f>+G44</f>
        <v>2392</v>
      </c>
      <c r="H43" s="155">
        <f t="shared" si="4"/>
        <v>2392</v>
      </c>
    </row>
    <row r="44" spans="1:8" s="156" customFormat="1" ht="30" customHeight="1" x14ac:dyDescent="0.3">
      <c r="A44" s="158"/>
      <c r="B44" s="166"/>
      <c r="C44" s="161">
        <v>3241</v>
      </c>
      <c r="D44" s="108" t="s">
        <v>119</v>
      </c>
      <c r="E44" s="162">
        <v>100</v>
      </c>
      <c r="F44" s="162">
        <f>E44</f>
        <v>100</v>
      </c>
      <c r="G44" s="163">
        <v>2392</v>
      </c>
      <c r="H44" s="164">
        <f t="shared" si="4"/>
        <v>2392</v>
      </c>
    </row>
    <row r="45" spans="1:8" s="156" customFormat="1" ht="30" customHeight="1" x14ac:dyDescent="0.3">
      <c r="A45" s="158"/>
      <c r="B45" s="166">
        <v>329</v>
      </c>
      <c r="C45" s="158"/>
      <c r="D45" s="107" t="s">
        <v>99</v>
      </c>
      <c r="E45" s="159">
        <f t="shared" ref="E45:G45" si="11">SUM(E46:E52)</f>
        <v>16400</v>
      </c>
      <c r="F45" s="159">
        <f t="shared" si="11"/>
        <v>16400</v>
      </c>
      <c r="G45" s="160">
        <f t="shared" si="11"/>
        <v>6799.9400000000014</v>
      </c>
      <c r="H45" s="155">
        <f t="shared" si="4"/>
        <v>41.463048780487817</v>
      </c>
    </row>
    <row r="46" spans="1:8" s="156" customFormat="1" ht="30" customHeight="1" x14ac:dyDescent="0.3">
      <c r="A46" s="161"/>
      <c r="B46" s="161"/>
      <c r="C46" s="165">
        <v>3291</v>
      </c>
      <c r="D46" s="109" t="s">
        <v>95</v>
      </c>
      <c r="E46" s="162">
        <v>7600</v>
      </c>
      <c r="F46" s="162">
        <f>E46</f>
        <v>7600</v>
      </c>
      <c r="G46" s="163">
        <v>3678.9</v>
      </c>
      <c r="H46" s="164">
        <f t="shared" si="4"/>
        <v>48.406578947368423</v>
      </c>
    </row>
    <row r="47" spans="1:8" s="156" customFormat="1" ht="30" customHeight="1" x14ac:dyDescent="0.3">
      <c r="A47" s="161"/>
      <c r="B47" s="161"/>
      <c r="C47" s="165">
        <v>3292</v>
      </c>
      <c r="D47" s="108" t="s">
        <v>96</v>
      </c>
      <c r="E47" s="162">
        <v>1000</v>
      </c>
      <c r="F47" s="162">
        <f t="shared" ref="F47:F52" si="12">E47</f>
        <v>1000</v>
      </c>
      <c r="G47" s="163">
        <v>1137.1500000000001</v>
      </c>
      <c r="H47" s="164">
        <f t="shared" si="4"/>
        <v>113.715</v>
      </c>
    </row>
    <row r="48" spans="1:8" s="156" customFormat="1" ht="30" customHeight="1" x14ac:dyDescent="0.3">
      <c r="A48" s="161"/>
      <c r="B48" s="161"/>
      <c r="C48" s="165">
        <v>3293</v>
      </c>
      <c r="D48" s="108" t="s">
        <v>97</v>
      </c>
      <c r="E48" s="162">
        <v>1000</v>
      </c>
      <c r="F48" s="162">
        <f t="shared" si="12"/>
        <v>1000</v>
      </c>
      <c r="G48" s="163">
        <v>88.02</v>
      </c>
      <c r="H48" s="164">
        <f t="shared" si="4"/>
        <v>8.8019999999999996</v>
      </c>
    </row>
    <row r="49" spans="1:8" s="156" customFormat="1" ht="30" customHeight="1" x14ac:dyDescent="0.3">
      <c r="A49" s="161"/>
      <c r="B49" s="161"/>
      <c r="C49" s="165">
        <v>3294</v>
      </c>
      <c r="D49" s="108" t="s">
        <v>120</v>
      </c>
      <c r="E49" s="162">
        <v>100</v>
      </c>
      <c r="F49" s="162">
        <f t="shared" si="12"/>
        <v>100</v>
      </c>
      <c r="G49" s="163">
        <v>0</v>
      </c>
      <c r="H49" s="164">
        <f t="shared" si="4"/>
        <v>0</v>
      </c>
    </row>
    <row r="50" spans="1:8" s="156" customFormat="1" ht="30" customHeight="1" x14ac:dyDescent="0.3">
      <c r="A50" s="161"/>
      <c r="B50" s="161"/>
      <c r="C50" s="165">
        <v>3295</v>
      </c>
      <c r="D50" s="108" t="s">
        <v>98</v>
      </c>
      <c r="E50" s="162">
        <v>3000</v>
      </c>
      <c r="F50" s="162">
        <f t="shared" si="12"/>
        <v>3000</v>
      </c>
      <c r="G50" s="163">
        <v>1044.9000000000001</v>
      </c>
      <c r="H50" s="164">
        <f t="shared" si="4"/>
        <v>34.830000000000005</v>
      </c>
    </row>
    <row r="51" spans="1:8" s="156" customFormat="1" ht="30" customHeight="1" x14ac:dyDescent="0.3">
      <c r="A51" s="161"/>
      <c r="B51" s="161"/>
      <c r="C51" s="165" t="s">
        <v>121</v>
      </c>
      <c r="D51" s="108" t="s">
        <v>122</v>
      </c>
      <c r="E51" s="162">
        <v>100</v>
      </c>
      <c r="F51" s="162">
        <f t="shared" si="12"/>
        <v>100</v>
      </c>
      <c r="G51" s="163">
        <v>0</v>
      </c>
      <c r="H51" s="164">
        <f t="shared" si="4"/>
        <v>0</v>
      </c>
    </row>
    <row r="52" spans="1:8" s="156" customFormat="1" ht="30" customHeight="1" x14ac:dyDescent="0.3">
      <c r="A52" s="161"/>
      <c r="B52" s="161"/>
      <c r="C52" s="165">
        <v>3299</v>
      </c>
      <c r="D52" s="108" t="s">
        <v>123</v>
      </c>
      <c r="E52" s="162">
        <v>3600</v>
      </c>
      <c r="F52" s="162">
        <f t="shared" si="12"/>
        <v>3600</v>
      </c>
      <c r="G52" s="163">
        <v>850.97</v>
      </c>
      <c r="H52" s="164">
        <f t="shared" si="4"/>
        <v>23.638055555555557</v>
      </c>
    </row>
    <row r="53" spans="1:8" s="156" customFormat="1" ht="30" customHeight="1" x14ac:dyDescent="0.3">
      <c r="A53" s="166">
        <v>34</v>
      </c>
      <c r="B53" s="158"/>
      <c r="C53" s="158"/>
      <c r="D53" s="110" t="s">
        <v>263</v>
      </c>
      <c r="E53" s="159">
        <f>+E54</f>
        <v>340</v>
      </c>
      <c r="F53" s="159">
        <f t="shared" ref="F53:G53" si="13">+F54</f>
        <v>340</v>
      </c>
      <c r="G53" s="160">
        <f t="shared" si="13"/>
        <v>1.3</v>
      </c>
      <c r="H53" s="155">
        <f t="shared" si="4"/>
        <v>0.38235294117647062</v>
      </c>
    </row>
    <row r="54" spans="1:8" s="156" customFormat="1" ht="30" customHeight="1" x14ac:dyDescent="0.3">
      <c r="A54" s="158"/>
      <c r="B54" s="166">
        <v>343</v>
      </c>
      <c r="C54" s="158"/>
      <c r="D54" s="107" t="s">
        <v>266</v>
      </c>
      <c r="E54" s="159">
        <f t="shared" ref="E54:G54" si="14">SUM(E55:E58)</f>
        <v>340</v>
      </c>
      <c r="F54" s="159">
        <f t="shared" si="14"/>
        <v>340</v>
      </c>
      <c r="G54" s="160">
        <f t="shared" si="14"/>
        <v>1.3</v>
      </c>
      <c r="H54" s="155">
        <f t="shared" si="4"/>
        <v>0.38235294117647062</v>
      </c>
    </row>
    <row r="55" spans="1:8" s="156" customFormat="1" ht="30" customHeight="1" x14ac:dyDescent="0.3">
      <c r="A55" s="161"/>
      <c r="B55" s="161"/>
      <c r="C55" s="165">
        <v>3431</v>
      </c>
      <c r="D55" s="109" t="s">
        <v>135</v>
      </c>
      <c r="E55" s="162">
        <v>120</v>
      </c>
      <c r="F55" s="162">
        <f>E55</f>
        <v>120</v>
      </c>
      <c r="G55" s="163">
        <v>0</v>
      </c>
      <c r="H55" s="164">
        <f t="shared" si="4"/>
        <v>0</v>
      </c>
    </row>
    <row r="56" spans="1:8" s="156" customFormat="1" ht="30" customHeight="1" x14ac:dyDescent="0.3">
      <c r="A56" s="161"/>
      <c r="B56" s="161"/>
      <c r="C56" s="165">
        <v>3432</v>
      </c>
      <c r="D56" s="108" t="s">
        <v>136</v>
      </c>
      <c r="E56" s="162">
        <v>10</v>
      </c>
      <c r="F56" s="162">
        <f t="shared" ref="F56:F58" si="15">E56</f>
        <v>10</v>
      </c>
      <c r="G56" s="163">
        <v>0</v>
      </c>
      <c r="H56" s="164">
        <f t="shared" si="4"/>
        <v>0</v>
      </c>
    </row>
    <row r="57" spans="1:8" s="156" customFormat="1" ht="30" customHeight="1" x14ac:dyDescent="0.3">
      <c r="A57" s="161"/>
      <c r="B57" s="161"/>
      <c r="C57" s="165">
        <v>3433</v>
      </c>
      <c r="D57" s="108" t="s">
        <v>137</v>
      </c>
      <c r="E57" s="162">
        <v>70</v>
      </c>
      <c r="F57" s="162">
        <f t="shared" si="15"/>
        <v>70</v>
      </c>
      <c r="G57" s="163">
        <v>1.3</v>
      </c>
      <c r="H57" s="164">
        <f t="shared" si="4"/>
        <v>1.8571428571428572</v>
      </c>
    </row>
    <row r="58" spans="1:8" s="156" customFormat="1" ht="30" customHeight="1" x14ac:dyDescent="0.3">
      <c r="A58" s="161"/>
      <c r="B58" s="161"/>
      <c r="C58" s="165">
        <v>3434</v>
      </c>
      <c r="D58" s="108" t="s">
        <v>138</v>
      </c>
      <c r="E58" s="162">
        <v>140</v>
      </c>
      <c r="F58" s="162">
        <f t="shared" si="15"/>
        <v>140</v>
      </c>
      <c r="G58" s="163">
        <v>0</v>
      </c>
      <c r="H58" s="164">
        <f t="shared" si="4"/>
        <v>0</v>
      </c>
    </row>
    <row r="59" spans="1:8" s="156" customFormat="1" ht="46.2" customHeight="1" x14ac:dyDescent="0.3">
      <c r="A59" s="166">
        <v>37</v>
      </c>
      <c r="B59" s="158"/>
      <c r="C59" s="158"/>
      <c r="D59" s="107" t="s">
        <v>100</v>
      </c>
      <c r="E59" s="159">
        <f>+E60</f>
        <v>10000</v>
      </c>
      <c r="F59" s="159">
        <f t="shared" ref="F59:G59" si="16">+F60</f>
        <v>10000</v>
      </c>
      <c r="G59" s="160">
        <f t="shared" si="16"/>
        <v>0</v>
      </c>
      <c r="H59" s="155">
        <f t="shared" si="4"/>
        <v>0</v>
      </c>
    </row>
    <row r="60" spans="1:8" s="156" customFormat="1" ht="30" customHeight="1" x14ac:dyDescent="0.3">
      <c r="A60" s="158"/>
      <c r="B60" s="166">
        <v>372</v>
      </c>
      <c r="C60" s="158"/>
      <c r="D60" s="110" t="s">
        <v>278</v>
      </c>
      <c r="E60" s="159">
        <f>SUM(E61:E61)</f>
        <v>10000</v>
      </c>
      <c r="F60" s="159">
        <f>SUM(F61:F61)</f>
        <v>10000</v>
      </c>
      <c r="G60" s="160">
        <f>SUM(G61:G61)</f>
        <v>0</v>
      </c>
      <c r="H60" s="155">
        <f t="shared" si="4"/>
        <v>0</v>
      </c>
    </row>
    <row r="61" spans="1:8" s="156" customFormat="1" ht="30" customHeight="1" x14ac:dyDescent="0.3">
      <c r="A61" s="161"/>
      <c r="B61" s="161"/>
      <c r="C61" s="165">
        <v>3721</v>
      </c>
      <c r="D61" s="108" t="s">
        <v>189</v>
      </c>
      <c r="E61" s="162">
        <v>10000</v>
      </c>
      <c r="F61" s="162">
        <f>E61</f>
        <v>10000</v>
      </c>
      <c r="G61" s="163">
        <v>0</v>
      </c>
      <c r="H61" s="164">
        <f t="shared" si="4"/>
        <v>0</v>
      </c>
    </row>
    <row r="62" spans="1:8" s="156" customFormat="1" ht="43.8" customHeight="1" x14ac:dyDescent="0.3">
      <c r="A62" s="166">
        <v>41</v>
      </c>
      <c r="B62" s="158"/>
      <c r="C62" s="158"/>
      <c r="D62" s="107" t="s">
        <v>6</v>
      </c>
      <c r="E62" s="159">
        <f>+E63</f>
        <v>10000</v>
      </c>
      <c r="F62" s="159">
        <f t="shared" ref="F62:G62" si="17">+F63</f>
        <v>10000</v>
      </c>
      <c r="G62" s="160">
        <f t="shared" si="17"/>
        <v>0</v>
      </c>
      <c r="H62" s="155">
        <f t="shared" si="4"/>
        <v>0</v>
      </c>
    </row>
    <row r="63" spans="1:8" s="156" customFormat="1" ht="30" customHeight="1" x14ac:dyDescent="0.3">
      <c r="A63" s="158"/>
      <c r="B63" s="166">
        <v>412</v>
      </c>
      <c r="C63" s="158"/>
      <c r="D63" s="107" t="s">
        <v>284</v>
      </c>
      <c r="E63" s="159">
        <f>SUM(E64:E64)</f>
        <v>10000</v>
      </c>
      <c r="F63" s="159">
        <f>SUM(F64:F64)</f>
        <v>10000</v>
      </c>
      <c r="G63" s="160">
        <f>SUM(G64:G64)</f>
        <v>0</v>
      </c>
      <c r="H63" s="155">
        <f t="shared" si="4"/>
        <v>0</v>
      </c>
    </row>
    <row r="64" spans="1:8" s="156" customFormat="1" ht="30" customHeight="1" x14ac:dyDescent="0.3">
      <c r="A64" s="161"/>
      <c r="B64" s="161"/>
      <c r="C64" s="165">
        <v>4123</v>
      </c>
      <c r="D64" s="108" t="s">
        <v>220</v>
      </c>
      <c r="E64" s="162">
        <v>10000</v>
      </c>
      <c r="F64" s="162">
        <f>E64</f>
        <v>10000</v>
      </c>
      <c r="G64" s="163">
        <v>0</v>
      </c>
      <c r="H64" s="164">
        <f t="shared" si="4"/>
        <v>0</v>
      </c>
    </row>
    <row r="65" spans="1:8" s="156" customFormat="1" ht="30" customHeight="1" x14ac:dyDescent="0.3">
      <c r="A65" s="166">
        <v>42</v>
      </c>
      <c r="B65" s="158"/>
      <c r="C65" s="158"/>
      <c r="D65" s="110" t="s">
        <v>285</v>
      </c>
      <c r="E65" s="159">
        <f>+E66</f>
        <v>23500</v>
      </c>
      <c r="F65" s="159">
        <f t="shared" ref="F65:G65" si="18">+F66</f>
        <v>23500</v>
      </c>
      <c r="G65" s="160">
        <f t="shared" si="18"/>
        <v>21005.859999999997</v>
      </c>
      <c r="H65" s="155">
        <f t="shared" si="4"/>
        <v>89.386638297872324</v>
      </c>
    </row>
    <row r="66" spans="1:8" s="156" customFormat="1" ht="30" customHeight="1" x14ac:dyDescent="0.3">
      <c r="A66" s="158"/>
      <c r="B66" s="166">
        <v>422</v>
      </c>
      <c r="C66" s="158"/>
      <c r="D66" s="107" t="s">
        <v>287</v>
      </c>
      <c r="E66" s="159">
        <f>SUM(E67:E70)</f>
        <v>23500</v>
      </c>
      <c r="F66" s="159">
        <f>SUM(F67:F70)</f>
        <v>23500</v>
      </c>
      <c r="G66" s="160">
        <f>SUM(G67:G70)</f>
        <v>21005.859999999997</v>
      </c>
      <c r="H66" s="155">
        <f t="shared" si="4"/>
        <v>89.386638297872324</v>
      </c>
    </row>
    <row r="67" spans="1:8" s="156" customFormat="1" ht="30" customHeight="1" x14ac:dyDescent="0.3">
      <c r="A67" s="161"/>
      <c r="B67" s="161"/>
      <c r="C67" s="165">
        <v>4221</v>
      </c>
      <c r="D67" s="108" t="s">
        <v>101</v>
      </c>
      <c r="E67" s="162">
        <v>18000</v>
      </c>
      <c r="F67" s="162">
        <f>E67</f>
        <v>18000</v>
      </c>
      <c r="G67" s="163">
        <v>15788.65</v>
      </c>
      <c r="H67" s="164">
        <f t="shared" si="4"/>
        <v>87.714722222222221</v>
      </c>
    </row>
    <row r="68" spans="1:8" s="156" customFormat="1" ht="30" customHeight="1" x14ac:dyDescent="0.3">
      <c r="A68" s="161"/>
      <c r="B68" s="161"/>
      <c r="C68" s="165">
        <v>4222</v>
      </c>
      <c r="D68" s="108" t="s">
        <v>102</v>
      </c>
      <c r="E68" s="162">
        <v>3000</v>
      </c>
      <c r="F68" s="162">
        <f t="shared" ref="F68:F70" si="19">E68</f>
        <v>3000</v>
      </c>
      <c r="G68" s="163">
        <v>4971.91</v>
      </c>
      <c r="H68" s="164">
        <f t="shared" si="4"/>
        <v>165.73033333333333</v>
      </c>
    </row>
    <row r="69" spans="1:8" s="156" customFormat="1" ht="30" customHeight="1" x14ac:dyDescent="0.3">
      <c r="A69" s="161"/>
      <c r="B69" s="161"/>
      <c r="C69" s="165">
        <v>4223</v>
      </c>
      <c r="D69" s="108" t="s">
        <v>103</v>
      </c>
      <c r="E69" s="162">
        <v>1500</v>
      </c>
      <c r="F69" s="162">
        <f t="shared" si="19"/>
        <v>1500</v>
      </c>
      <c r="G69" s="163">
        <v>0</v>
      </c>
      <c r="H69" s="164">
        <f t="shared" si="4"/>
        <v>0</v>
      </c>
    </row>
    <row r="70" spans="1:8" s="156" customFormat="1" ht="30" customHeight="1" x14ac:dyDescent="0.3">
      <c r="A70" s="161"/>
      <c r="B70" s="161"/>
      <c r="C70" s="165">
        <v>4227</v>
      </c>
      <c r="D70" s="109" t="s">
        <v>104</v>
      </c>
      <c r="E70" s="162">
        <v>1000</v>
      </c>
      <c r="F70" s="162">
        <f t="shared" si="19"/>
        <v>1000</v>
      </c>
      <c r="G70" s="163">
        <v>245.3</v>
      </c>
      <c r="H70" s="164">
        <f t="shared" ref="H70:H85" si="20">G70/F70*100</f>
        <v>24.53</v>
      </c>
    </row>
    <row r="71" spans="1:8" s="156" customFormat="1" ht="30" customHeight="1" x14ac:dyDescent="0.3">
      <c r="A71" s="166">
        <v>45</v>
      </c>
      <c r="B71" s="158"/>
      <c r="C71" s="158"/>
      <c r="D71" s="107" t="s">
        <v>295</v>
      </c>
      <c r="E71" s="159">
        <f>+E72+E74</f>
        <v>32640</v>
      </c>
      <c r="F71" s="159">
        <f>+F72+F74</f>
        <v>32640</v>
      </c>
      <c r="G71" s="160">
        <f>SUM(G72:G74)</f>
        <v>0</v>
      </c>
      <c r="H71" s="155">
        <f t="shared" si="20"/>
        <v>0</v>
      </c>
    </row>
    <row r="72" spans="1:8" s="156" customFormat="1" ht="30" customHeight="1" x14ac:dyDescent="0.3">
      <c r="A72" s="158"/>
      <c r="B72" s="166">
        <v>452</v>
      </c>
      <c r="C72" s="158"/>
      <c r="D72" s="107" t="s">
        <v>250</v>
      </c>
      <c r="E72" s="167">
        <f>+E73</f>
        <v>300</v>
      </c>
      <c r="F72" s="167">
        <f>+F73</f>
        <v>300</v>
      </c>
      <c r="G72" s="168">
        <v>0</v>
      </c>
      <c r="H72" s="155">
        <f t="shared" si="20"/>
        <v>0</v>
      </c>
    </row>
    <row r="73" spans="1:8" s="156" customFormat="1" ht="30" customHeight="1" x14ac:dyDescent="0.3">
      <c r="A73" s="161"/>
      <c r="B73" s="165"/>
      <c r="C73" s="161">
        <v>4521</v>
      </c>
      <c r="D73" s="108" t="s">
        <v>250</v>
      </c>
      <c r="E73" s="162">
        <v>300</v>
      </c>
      <c r="F73" s="162">
        <f>E73</f>
        <v>300</v>
      </c>
      <c r="G73" s="163">
        <v>0</v>
      </c>
      <c r="H73" s="164">
        <f t="shared" si="20"/>
        <v>0</v>
      </c>
    </row>
    <row r="74" spans="1:8" s="156" customFormat="1" ht="30" customHeight="1" x14ac:dyDescent="0.3">
      <c r="A74" s="158"/>
      <c r="B74" s="166">
        <v>454</v>
      </c>
      <c r="C74" s="158"/>
      <c r="D74" s="107" t="s">
        <v>105</v>
      </c>
      <c r="E74" s="159">
        <f t="shared" ref="E74:G74" si="21">+E75</f>
        <v>32340</v>
      </c>
      <c r="F74" s="159">
        <f t="shared" si="21"/>
        <v>32340</v>
      </c>
      <c r="G74" s="160">
        <f t="shared" si="21"/>
        <v>0</v>
      </c>
      <c r="H74" s="155">
        <f t="shared" si="20"/>
        <v>0</v>
      </c>
    </row>
    <row r="75" spans="1:8" s="156" customFormat="1" ht="30" customHeight="1" x14ac:dyDescent="0.3">
      <c r="A75" s="161"/>
      <c r="B75" s="165"/>
      <c r="C75" s="161">
        <v>4541</v>
      </c>
      <c r="D75" s="108" t="s">
        <v>105</v>
      </c>
      <c r="E75" s="162">
        <v>32340</v>
      </c>
      <c r="F75" s="162">
        <f>E75</f>
        <v>32340</v>
      </c>
      <c r="G75" s="163">
        <v>0</v>
      </c>
      <c r="H75" s="164">
        <f t="shared" si="20"/>
        <v>0</v>
      </c>
    </row>
    <row r="76" spans="1:8" s="156" customFormat="1" ht="45.6" customHeight="1" x14ac:dyDescent="0.3">
      <c r="A76" s="263" t="s">
        <v>106</v>
      </c>
      <c r="B76" s="263"/>
      <c r="C76" s="263"/>
      <c r="D76" s="152" t="s">
        <v>107</v>
      </c>
      <c r="E76" s="169">
        <f>+E77</f>
        <v>4268678</v>
      </c>
      <c r="F76" s="169">
        <f t="shared" ref="F76:G78" si="22">+F77</f>
        <v>4268678</v>
      </c>
      <c r="G76" s="170">
        <f t="shared" si="22"/>
        <v>531453.55000000005</v>
      </c>
      <c r="H76" s="155">
        <f t="shared" si="20"/>
        <v>12.450073535647338</v>
      </c>
    </row>
    <row r="77" spans="1:8" s="156" customFormat="1" ht="25.5" customHeight="1" x14ac:dyDescent="0.3">
      <c r="A77" s="263">
        <v>11</v>
      </c>
      <c r="B77" s="263"/>
      <c r="C77" s="263"/>
      <c r="D77" s="157" t="s">
        <v>297</v>
      </c>
      <c r="E77" s="169">
        <f>+E78</f>
        <v>4268678</v>
      </c>
      <c r="F77" s="169">
        <f t="shared" si="22"/>
        <v>4268678</v>
      </c>
      <c r="G77" s="170">
        <f t="shared" si="22"/>
        <v>531453.55000000005</v>
      </c>
      <c r="H77" s="155">
        <f t="shared" si="20"/>
        <v>12.450073535647338</v>
      </c>
    </row>
    <row r="78" spans="1:8" s="156" customFormat="1" ht="40.200000000000003" customHeight="1" x14ac:dyDescent="0.3">
      <c r="A78" s="171">
        <v>37</v>
      </c>
      <c r="B78" s="171"/>
      <c r="C78" s="171"/>
      <c r="D78" s="107" t="s">
        <v>100</v>
      </c>
      <c r="E78" s="169">
        <f>+E79</f>
        <v>4268678</v>
      </c>
      <c r="F78" s="169">
        <f t="shared" si="22"/>
        <v>4268678</v>
      </c>
      <c r="G78" s="170">
        <f t="shared" si="22"/>
        <v>531453.55000000005</v>
      </c>
      <c r="H78" s="155">
        <f t="shared" si="20"/>
        <v>12.450073535647338</v>
      </c>
    </row>
    <row r="79" spans="1:8" s="156" customFormat="1" ht="37.799999999999997" customHeight="1" x14ac:dyDescent="0.3">
      <c r="A79" s="172"/>
      <c r="B79" s="172"/>
      <c r="C79" s="172">
        <v>3721</v>
      </c>
      <c r="D79" s="108" t="s">
        <v>189</v>
      </c>
      <c r="E79" s="173">
        <v>4268678</v>
      </c>
      <c r="F79" s="173">
        <f>E79</f>
        <v>4268678</v>
      </c>
      <c r="G79" s="174">
        <v>531453.55000000005</v>
      </c>
      <c r="H79" s="164">
        <f t="shared" si="20"/>
        <v>12.450073535647338</v>
      </c>
    </row>
    <row r="80" spans="1:8" s="156" customFormat="1" ht="46.5" customHeight="1" x14ac:dyDescent="0.3">
      <c r="A80" s="263" t="s">
        <v>108</v>
      </c>
      <c r="B80" s="263"/>
      <c r="C80" s="263"/>
      <c r="D80" s="152" t="s">
        <v>109</v>
      </c>
      <c r="E80" s="169">
        <f>+E81</f>
        <v>3950000</v>
      </c>
      <c r="F80" s="169">
        <f t="shared" ref="F80:G82" si="23">+F81</f>
        <v>3950000</v>
      </c>
      <c r="G80" s="170">
        <f t="shared" si="23"/>
        <v>944980.27</v>
      </c>
      <c r="H80" s="155">
        <f t="shared" si="20"/>
        <v>23.923551139240505</v>
      </c>
    </row>
    <row r="81" spans="1:8" s="156" customFormat="1" ht="25.5" customHeight="1" x14ac:dyDescent="0.3">
      <c r="A81" s="263">
        <v>11</v>
      </c>
      <c r="B81" s="263"/>
      <c r="C81" s="263"/>
      <c r="D81" s="157" t="s">
        <v>297</v>
      </c>
      <c r="E81" s="169">
        <f>+E82</f>
        <v>3950000</v>
      </c>
      <c r="F81" s="169">
        <f t="shared" si="23"/>
        <v>3950000</v>
      </c>
      <c r="G81" s="170">
        <f t="shared" si="23"/>
        <v>944980.27</v>
      </c>
      <c r="H81" s="155">
        <f t="shared" si="20"/>
        <v>23.923551139240505</v>
      </c>
    </row>
    <row r="82" spans="1:8" s="156" customFormat="1" ht="40.200000000000003" customHeight="1" x14ac:dyDescent="0.3">
      <c r="A82" s="171">
        <v>37</v>
      </c>
      <c r="B82" s="171"/>
      <c r="C82" s="171"/>
      <c r="D82" s="107" t="s">
        <v>100</v>
      </c>
      <c r="E82" s="159">
        <f>+E83</f>
        <v>3950000</v>
      </c>
      <c r="F82" s="159">
        <f t="shared" si="23"/>
        <v>3950000</v>
      </c>
      <c r="G82" s="160">
        <f t="shared" si="23"/>
        <v>944980.27</v>
      </c>
      <c r="H82" s="155">
        <f t="shared" si="20"/>
        <v>23.923551139240505</v>
      </c>
    </row>
    <row r="83" spans="1:8" s="156" customFormat="1" ht="38.4" customHeight="1" x14ac:dyDescent="0.3">
      <c r="A83" s="172"/>
      <c r="B83" s="172"/>
      <c r="C83" s="172">
        <v>3721</v>
      </c>
      <c r="D83" s="108" t="s">
        <v>189</v>
      </c>
      <c r="E83" s="175">
        <v>3950000</v>
      </c>
      <c r="F83" s="175">
        <f>E83</f>
        <v>3950000</v>
      </c>
      <c r="G83" s="176">
        <v>944980.27</v>
      </c>
      <c r="H83" s="164">
        <f t="shared" si="20"/>
        <v>23.923551139240505</v>
      </c>
    </row>
    <row r="84" spans="1:8" s="156" customFormat="1" ht="30" customHeight="1" x14ac:dyDescent="0.3">
      <c r="A84" s="263" t="s">
        <v>312</v>
      </c>
      <c r="B84" s="263"/>
      <c r="C84" s="263"/>
      <c r="D84" s="152" t="s">
        <v>313</v>
      </c>
      <c r="E84" s="153">
        <f>+E85+E108</f>
        <v>355298</v>
      </c>
      <c r="F84" s="153">
        <f t="shared" ref="F84:G84" si="24">+F85+F108</f>
        <v>355298</v>
      </c>
      <c r="G84" s="154">
        <f t="shared" si="24"/>
        <v>0</v>
      </c>
      <c r="H84" s="155">
        <f t="shared" si="20"/>
        <v>0</v>
      </c>
    </row>
    <row r="85" spans="1:8" s="156" customFormat="1" ht="30" customHeight="1" x14ac:dyDescent="0.3">
      <c r="A85" s="263">
        <v>12</v>
      </c>
      <c r="B85" s="263"/>
      <c r="C85" s="263"/>
      <c r="D85" s="157" t="s">
        <v>314</v>
      </c>
      <c r="E85" s="153">
        <f>+E86+E92+E102+E105</f>
        <v>53295</v>
      </c>
      <c r="F85" s="153">
        <f>+F86+F92+F102+F105</f>
        <v>53295</v>
      </c>
      <c r="G85" s="154">
        <f>+G86+G92+G102+G105</f>
        <v>0</v>
      </c>
      <c r="H85" s="155">
        <f t="shared" si="20"/>
        <v>0</v>
      </c>
    </row>
    <row r="86" spans="1:8" s="156" customFormat="1" ht="30" customHeight="1" x14ac:dyDescent="0.3">
      <c r="A86" s="158">
        <v>31</v>
      </c>
      <c r="B86" s="158"/>
      <c r="C86" s="158"/>
      <c r="D86" s="107" t="s">
        <v>4</v>
      </c>
      <c r="E86" s="159">
        <f>+E87+E90</f>
        <v>4380</v>
      </c>
      <c r="F86" s="159">
        <f>+F87+F90</f>
        <v>4380</v>
      </c>
      <c r="G86" s="160">
        <f>+G87+G90</f>
        <v>0</v>
      </c>
      <c r="H86" s="155">
        <f>G86/F86*100</f>
        <v>0</v>
      </c>
    </row>
    <row r="87" spans="1:8" s="156" customFormat="1" ht="30" customHeight="1" x14ac:dyDescent="0.3">
      <c r="A87" s="158"/>
      <c r="B87" s="158">
        <v>311</v>
      </c>
      <c r="C87" s="158"/>
      <c r="D87" s="107" t="s">
        <v>258</v>
      </c>
      <c r="E87" s="159">
        <f>SUM(E88:E89)</f>
        <v>3630</v>
      </c>
      <c r="F87" s="159">
        <f>SUM(F88:F89)</f>
        <v>3630</v>
      </c>
      <c r="G87" s="160">
        <f>SUM(G88:G89)</f>
        <v>0</v>
      </c>
      <c r="H87" s="155">
        <f t="shared" ref="H87:H108" si="25">G87/F87*100</f>
        <v>0</v>
      </c>
    </row>
    <row r="88" spans="1:8" s="156" customFormat="1" ht="30" customHeight="1" x14ac:dyDescent="0.3">
      <c r="A88" s="161"/>
      <c r="B88" s="161"/>
      <c r="C88" s="161">
        <v>3111</v>
      </c>
      <c r="D88" s="108" t="s">
        <v>36</v>
      </c>
      <c r="E88" s="162">
        <v>3180</v>
      </c>
      <c r="F88" s="162">
        <f>E88</f>
        <v>3180</v>
      </c>
      <c r="G88" s="163">
        <v>0</v>
      </c>
      <c r="H88" s="164">
        <f t="shared" si="25"/>
        <v>0</v>
      </c>
    </row>
    <row r="89" spans="1:8" s="156" customFormat="1" ht="30" customHeight="1" x14ac:dyDescent="0.3">
      <c r="A89" s="161"/>
      <c r="B89" s="161"/>
      <c r="C89" s="165">
        <v>3113</v>
      </c>
      <c r="D89" s="108" t="s">
        <v>78</v>
      </c>
      <c r="E89" s="162">
        <v>450</v>
      </c>
      <c r="F89" s="162">
        <f>E89</f>
        <v>450</v>
      </c>
      <c r="G89" s="163">
        <v>0</v>
      </c>
      <c r="H89" s="164">
        <f t="shared" si="25"/>
        <v>0</v>
      </c>
    </row>
    <row r="90" spans="1:8" s="156" customFormat="1" ht="30" customHeight="1" x14ac:dyDescent="0.3">
      <c r="A90" s="158"/>
      <c r="B90" s="158">
        <v>313</v>
      </c>
      <c r="C90" s="158"/>
      <c r="D90" s="107" t="s">
        <v>259</v>
      </c>
      <c r="E90" s="159">
        <f>SUM(E91:E91)</f>
        <v>750</v>
      </c>
      <c r="F90" s="159">
        <f>SUM(F91:F91)</f>
        <v>750</v>
      </c>
      <c r="G90" s="160">
        <f>SUM(G91:G91)</f>
        <v>0</v>
      </c>
      <c r="H90" s="155">
        <f t="shared" si="25"/>
        <v>0</v>
      </c>
    </row>
    <row r="91" spans="1:8" s="156" customFormat="1" ht="30" customHeight="1" x14ac:dyDescent="0.3">
      <c r="A91" s="161"/>
      <c r="B91" s="161"/>
      <c r="C91" s="161">
        <v>3132</v>
      </c>
      <c r="D91" s="108" t="s">
        <v>80</v>
      </c>
      <c r="E91" s="162">
        <v>750</v>
      </c>
      <c r="F91" s="162">
        <f>E91</f>
        <v>750</v>
      </c>
      <c r="G91" s="163">
        <v>0</v>
      </c>
      <c r="H91" s="164">
        <f t="shared" si="25"/>
        <v>0</v>
      </c>
    </row>
    <row r="92" spans="1:8" s="156" customFormat="1" ht="30" customHeight="1" x14ac:dyDescent="0.3">
      <c r="A92" s="158">
        <v>32</v>
      </c>
      <c r="B92" s="158"/>
      <c r="C92" s="158"/>
      <c r="D92" s="107" t="s">
        <v>13</v>
      </c>
      <c r="E92" s="159">
        <f>+E93+E97</f>
        <v>37215</v>
      </c>
      <c r="F92" s="159">
        <f>+F93+F97</f>
        <v>37215</v>
      </c>
      <c r="G92" s="160">
        <f>+G93+G97</f>
        <v>0</v>
      </c>
      <c r="H92" s="155">
        <f t="shared" si="25"/>
        <v>0</v>
      </c>
    </row>
    <row r="93" spans="1:8" s="156" customFormat="1" ht="30" customHeight="1" x14ac:dyDescent="0.3">
      <c r="A93" s="158"/>
      <c r="B93" s="158">
        <v>321</v>
      </c>
      <c r="C93" s="158"/>
      <c r="D93" s="107" t="s">
        <v>260</v>
      </c>
      <c r="E93" s="159">
        <f>SUM(E94:E96)</f>
        <v>5521</v>
      </c>
      <c r="F93" s="159">
        <f>SUM(F94:F96)</f>
        <v>5521</v>
      </c>
      <c r="G93" s="160">
        <f>SUM(G94:G96)</f>
        <v>0</v>
      </c>
      <c r="H93" s="155">
        <f t="shared" si="25"/>
        <v>0</v>
      </c>
    </row>
    <row r="94" spans="1:8" s="156" customFormat="1" ht="30" customHeight="1" x14ac:dyDescent="0.3">
      <c r="A94" s="161"/>
      <c r="B94" s="161"/>
      <c r="C94" s="161">
        <v>3211</v>
      </c>
      <c r="D94" s="108" t="s">
        <v>37</v>
      </c>
      <c r="E94" s="162">
        <v>2070</v>
      </c>
      <c r="F94" s="162">
        <f>E94</f>
        <v>2070</v>
      </c>
      <c r="G94" s="163">
        <v>0</v>
      </c>
      <c r="H94" s="164">
        <f t="shared" si="25"/>
        <v>0</v>
      </c>
    </row>
    <row r="95" spans="1:8" s="156" customFormat="1" ht="30" customHeight="1" x14ac:dyDescent="0.3">
      <c r="A95" s="161"/>
      <c r="B95" s="161"/>
      <c r="C95" s="161">
        <v>3213</v>
      </c>
      <c r="D95" s="108" t="s">
        <v>82</v>
      </c>
      <c r="E95" s="162">
        <v>3376</v>
      </c>
      <c r="F95" s="162">
        <f t="shared" ref="F95:F96" si="26">E95</f>
        <v>3376</v>
      </c>
      <c r="G95" s="163">
        <v>0</v>
      </c>
      <c r="H95" s="164">
        <f t="shared" si="25"/>
        <v>0</v>
      </c>
    </row>
    <row r="96" spans="1:8" s="156" customFormat="1" ht="30" customHeight="1" x14ac:dyDescent="0.3">
      <c r="A96" s="161"/>
      <c r="B96" s="161"/>
      <c r="C96" s="165">
        <v>3214</v>
      </c>
      <c r="D96" s="108" t="s">
        <v>114</v>
      </c>
      <c r="E96" s="162">
        <v>75</v>
      </c>
      <c r="F96" s="162">
        <f t="shared" si="26"/>
        <v>75</v>
      </c>
      <c r="G96" s="163">
        <v>0</v>
      </c>
      <c r="H96" s="164">
        <f t="shared" si="25"/>
        <v>0</v>
      </c>
    </row>
    <row r="97" spans="1:8" s="156" customFormat="1" ht="30" customHeight="1" x14ac:dyDescent="0.3">
      <c r="A97" s="158"/>
      <c r="B97" s="158">
        <v>323</v>
      </c>
      <c r="C97" s="166"/>
      <c r="D97" s="107" t="s">
        <v>262</v>
      </c>
      <c r="E97" s="159">
        <f>SUM(E98:E101)</f>
        <v>31694</v>
      </c>
      <c r="F97" s="159">
        <f>SUM(F98:F101)</f>
        <v>31694</v>
      </c>
      <c r="G97" s="160">
        <f>SUM(G98:G101)</f>
        <v>0</v>
      </c>
      <c r="H97" s="155">
        <f t="shared" si="25"/>
        <v>0</v>
      </c>
    </row>
    <row r="98" spans="1:8" s="156" customFormat="1" ht="30" customHeight="1" x14ac:dyDescent="0.3">
      <c r="A98" s="161"/>
      <c r="B98" s="161"/>
      <c r="C98" s="165">
        <v>3233</v>
      </c>
      <c r="D98" s="108" t="s">
        <v>88</v>
      </c>
      <c r="E98" s="162">
        <v>2537</v>
      </c>
      <c r="F98" s="162">
        <f t="shared" ref="F98:F101" si="27">E98</f>
        <v>2537</v>
      </c>
      <c r="G98" s="163">
        <v>0</v>
      </c>
      <c r="H98" s="164">
        <f t="shared" si="25"/>
        <v>0</v>
      </c>
    </row>
    <row r="99" spans="1:8" s="156" customFormat="1" ht="30" customHeight="1" x14ac:dyDescent="0.3">
      <c r="A99" s="161"/>
      <c r="B99" s="161"/>
      <c r="C99" s="165">
        <v>3235</v>
      </c>
      <c r="D99" s="108" t="s">
        <v>90</v>
      </c>
      <c r="E99" s="162">
        <v>2384</v>
      </c>
      <c r="F99" s="162">
        <f t="shared" si="27"/>
        <v>2384</v>
      </c>
      <c r="G99" s="163">
        <v>0</v>
      </c>
      <c r="H99" s="164">
        <f t="shared" si="25"/>
        <v>0</v>
      </c>
    </row>
    <row r="100" spans="1:8" s="156" customFormat="1" ht="30" customHeight="1" x14ac:dyDescent="0.3">
      <c r="A100" s="161"/>
      <c r="B100" s="161"/>
      <c r="C100" s="165">
        <v>3237</v>
      </c>
      <c r="D100" s="108" t="s">
        <v>92</v>
      </c>
      <c r="E100" s="162">
        <v>4500</v>
      </c>
      <c r="F100" s="162">
        <f t="shared" si="27"/>
        <v>4500</v>
      </c>
      <c r="G100" s="163">
        <v>0</v>
      </c>
      <c r="H100" s="164">
        <f t="shared" si="25"/>
        <v>0</v>
      </c>
    </row>
    <row r="101" spans="1:8" s="156" customFormat="1" ht="30" customHeight="1" x14ac:dyDescent="0.3">
      <c r="A101" s="161"/>
      <c r="B101" s="161"/>
      <c r="C101" s="165">
        <v>3238</v>
      </c>
      <c r="D101" s="108" t="s">
        <v>93</v>
      </c>
      <c r="E101" s="162">
        <v>22273</v>
      </c>
      <c r="F101" s="162">
        <f t="shared" si="27"/>
        <v>22273</v>
      </c>
      <c r="G101" s="163">
        <v>0</v>
      </c>
      <c r="H101" s="164">
        <f t="shared" si="25"/>
        <v>0</v>
      </c>
    </row>
    <row r="102" spans="1:8" s="156" customFormat="1" ht="30" customHeight="1" x14ac:dyDescent="0.3">
      <c r="A102" s="166">
        <v>42</v>
      </c>
      <c r="B102" s="158"/>
      <c r="C102" s="158"/>
      <c r="D102" s="110" t="s">
        <v>285</v>
      </c>
      <c r="E102" s="159">
        <f>+E103</f>
        <v>3900</v>
      </c>
      <c r="F102" s="159">
        <f t="shared" ref="F102:G102" si="28">+F103</f>
        <v>3900</v>
      </c>
      <c r="G102" s="160">
        <f t="shared" si="28"/>
        <v>0</v>
      </c>
      <c r="H102" s="155">
        <f t="shared" si="25"/>
        <v>0</v>
      </c>
    </row>
    <row r="103" spans="1:8" s="156" customFormat="1" ht="30" customHeight="1" x14ac:dyDescent="0.3">
      <c r="A103" s="158"/>
      <c r="B103" s="166">
        <v>422</v>
      </c>
      <c r="C103" s="158"/>
      <c r="D103" s="107" t="s">
        <v>287</v>
      </c>
      <c r="E103" s="159">
        <f>SUM(E104:E104)</f>
        <v>3900</v>
      </c>
      <c r="F103" s="159">
        <f>SUM(F104:F104)</f>
        <v>3900</v>
      </c>
      <c r="G103" s="160">
        <f>SUM(G104:G104)</f>
        <v>0</v>
      </c>
      <c r="H103" s="155">
        <f t="shared" si="25"/>
        <v>0</v>
      </c>
    </row>
    <row r="104" spans="1:8" s="156" customFormat="1" ht="30" customHeight="1" x14ac:dyDescent="0.3">
      <c r="A104" s="161"/>
      <c r="B104" s="161"/>
      <c r="C104" s="165">
        <v>4221</v>
      </c>
      <c r="D104" s="108" t="s">
        <v>101</v>
      </c>
      <c r="E104" s="162">
        <v>3900</v>
      </c>
      <c r="F104" s="162">
        <f>E104</f>
        <v>3900</v>
      </c>
      <c r="G104" s="163">
        <v>0</v>
      </c>
      <c r="H104" s="164">
        <f t="shared" si="25"/>
        <v>0</v>
      </c>
    </row>
    <row r="105" spans="1:8" s="156" customFormat="1" ht="30" customHeight="1" x14ac:dyDescent="0.3">
      <c r="A105" s="166">
        <v>45</v>
      </c>
      <c r="B105" s="158"/>
      <c r="C105" s="158"/>
      <c r="D105" s="107" t="s">
        <v>295</v>
      </c>
      <c r="E105" s="159">
        <f>+E106</f>
        <v>7800</v>
      </c>
      <c r="F105" s="159">
        <f>+F106</f>
        <v>7800</v>
      </c>
      <c r="G105" s="160">
        <f>SUM(G106:G106)</f>
        <v>0</v>
      </c>
      <c r="H105" s="155">
        <f t="shared" si="25"/>
        <v>0</v>
      </c>
    </row>
    <row r="106" spans="1:8" s="156" customFormat="1" ht="30" customHeight="1" x14ac:dyDescent="0.3">
      <c r="A106" s="158"/>
      <c r="B106" s="166">
        <v>454</v>
      </c>
      <c r="C106" s="158"/>
      <c r="D106" s="107" t="s">
        <v>105</v>
      </c>
      <c r="E106" s="159">
        <f t="shared" ref="E106:G106" si="29">+E107</f>
        <v>7800</v>
      </c>
      <c r="F106" s="159">
        <f t="shared" si="29"/>
        <v>7800</v>
      </c>
      <c r="G106" s="160">
        <f t="shared" si="29"/>
        <v>0</v>
      </c>
      <c r="H106" s="155">
        <f t="shared" si="25"/>
        <v>0</v>
      </c>
    </row>
    <row r="107" spans="1:8" s="156" customFormat="1" ht="30" customHeight="1" x14ac:dyDescent="0.3">
      <c r="A107" s="161"/>
      <c r="B107" s="165"/>
      <c r="C107" s="161">
        <v>4541</v>
      </c>
      <c r="D107" s="108" t="s">
        <v>105</v>
      </c>
      <c r="E107" s="162">
        <v>7800</v>
      </c>
      <c r="F107" s="162">
        <f>E107</f>
        <v>7800</v>
      </c>
      <c r="G107" s="163">
        <v>0</v>
      </c>
      <c r="H107" s="164">
        <f t="shared" si="25"/>
        <v>0</v>
      </c>
    </row>
    <row r="108" spans="1:8" s="156" customFormat="1" ht="30" customHeight="1" x14ac:dyDescent="0.3">
      <c r="A108" s="263">
        <v>561</v>
      </c>
      <c r="B108" s="263"/>
      <c r="C108" s="263"/>
      <c r="D108" s="157" t="s">
        <v>315</v>
      </c>
      <c r="E108" s="153">
        <f>+E109+E115+E126+E129</f>
        <v>302003</v>
      </c>
      <c r="F108" s="153">
        <f t="shared" ref="F108" si="30">+F109+F115+F126+F129</f>
        <v>302003</v>
      </c>
      <c r="G108" s="154">
        <f t="shared" ref="G108" si="31">+G109+G115+G126+G129</f>
        <v>0</v>
      </c>
      <c r="H108" s="155">
        <f t="shared" si="25"/>
        <v>0</v>
      </c>
    </row>
    <row r="109" spans="1:8" s="156" customFormat="1" ht="30" customHeight="1" x14ac:dyDescent="0.3">
      <c r="A109" s="158">
        <v>31</v>
      </c>
      <c r="B109" s="158"/>
      <c r="C109" s="158"/>
      <c r="D109" s="107" t="s">
        <v>4</v>
      </c>
      <c r="E109" s="159">
        <f>+E110+E113</f>
        <v>24820</v>
      </c>
      <c r="F109" s="159">
        <f>+F110+F113</f>
        <v>24820</v>
      </c>
      <c r="G109" s="160">
        <f>+G110+G113</f>
        <v>0</v>
      </c>
      <c r="H109" s="155">
        <f>G109/F109*100</f>
        <v>0</v>
      </c>
    </row>
    <row r="110" spans="1:8" s="156" customFormat="1" ht="30" customHeight="1" x14ac:dyDescent="0.3">
      <c r="A110" s="158"/>
      <c r="B110" s="158">
        <v>311</v>
      </c>
      <c r="C110" s="158"/>
      <c r="D110" s="107" t="s">
        <v>258</v>
      </c>
      <c r="E110" s="159">
        <f>SUM(E111:E112)</f>
        <v>20570</v>
      </c>
      <c r="F110" s="159">
        <f>SUM(F111:F112)</f>
        <v>20570</v>
      </c>
      <c r="G110" s="160">
        <f>SUM(G111:G112)</f>
        <v>0</v>
      </c>
      <c r="H110" s="155">
        <f t="shared" ref="H110:H131" si="32">G110/F110*100</f>
        <v>0</v>
      </c>
    </row>
    <row r="111" spans="1:8" s="156" customFormat="1" ht="30" customHeight="1" x14ac:dyDescent="0.3">
      <c r="A111" s="161"/>
      <c r="B111" s="161"/>
      <c r="C111" s="161">
        <v>3111</v>
      </c>
      <c r="D111" s="108" t="s">
        <v>36</v>
      </c>
      <c r="E111" s="162">
        <v>18020</v>
      </c>
      <c r="F111" s="162">
        <f>E111</f>
        <v>18020</v>
      </c>
      <c r="G111" s="163">
        <v>0</v>
      </c>
      <c r="H111" s="164">
        <f t="shared" si="32"/>
        <v>0</v>
      </c>
    </row>
    <row r="112" spans="1:8" s="156" customFormat="1" ht="30" customHeight="1" x14ac:dyDescent="0.3">
      <c r="A112" s="161"/>
      <c r="B112" s="161"/>
      <c r="C112" s="165">
        <v>3113</v>
      </c>
      <c r="D112" s="108" t="s">
        <v>78</v>
      </c>
      <c r="E112" s="162">
        <v>2550</v>
      </c>
      <c r="F112" s="162">
        <f>E112</f>
        <v>2550</v>
      </c>
      <c r="G112" s="163">
        <v>0</v>
      </c>
      <c r="H112" s="164">
        <f t="shared" si="32"/>
        <v>0</v>
      </c>
    </row>
    <row r="113" spans="1:8" s="156" customFormat="1" ht="30" customHeight="1" x14ac:dyDescent="0.3">
      <c r="A113" s="158"/>
      <c r="B113" s="158">
        <v>313</v>
      </c>
      <c r="C113" s="158"/>
      <c r="D113" s="107" t="s">
        <v>259</v>
      </c>
      <c r="E113" s="159">
        <f>SUM(E114:E114)</f>
        <v>4250</v>
      </c>
      <c r="F113" s="159">
        <f>SUM(F114:F114)</f>
        <v>4250</v>
      </c>
      <c r="G113" s="160">
        <f>SUM(G114:G114)</f>
        <v>0</v>
      </c>
      <c r="H113" s="155">
        <f t="shared" si="32"/>
        <v>0</v>
      </c>
    </row>
    <row r="114" spans="1:8" s="156" customFormat="1" ht="30" customHeight="1" x14ac:dyDescent="0.3">
      <c r="A114" s="161"/>
      <c r="B114" s="161"/>
      <c r="C114" s="161">
        <v>3132</v>
      </c>
      <c r="D114" s="108" t="s">
        <v>80</v>
      </c>
      <c r="E114" s="162">
        <v>4250</v>
      </c>
      <c r="F114" s="162">
        <f>E114</f>
        <v>4250</v>
      </c>
      <c r="G114" s="163">
        <v>0</v>
      </c>
      <c r="H114" s="164">
        <f t="shared" si="32"/>
        <v>0</v>
      </c>
    </row>
    <row r="115" spans="1:8" s="156" customFormat="1" ht="30" customHeight="1" x14ac:dyDescent="0.3">
      <c r="A115" s="158">
        <v>32</v>
      </c>
      <c r="B115" s="158"/>
      <c r="C115" s="158"/>
      <c r="D115" s="107" t="s">
        <v>13</v>
      </c>
      <c r="E115" s="159">
        <f>+E116+E121</f>
        <v>210883</v>
      </c>
      <c r="F115" s="159">
        <f>+F116+F121</f>
        <v>210883</v>
      </c>
      <c r="G115" s="160">
        <f>+G116+G121</f>
        <v>0</v>
      </c>
      <c r="H115" s="155">
        <f t="shared" si="32"/>
        <v>0</v>
      </c>
    </row>
    <row r="116" spans="1:8" s="156" customFormat="1" ht="30" customHeight="1" x14ac:dyDescent="0.3">
      <c r="A116" s="158"/>
      <c r="B116" s="158">
        <v>321</v>
      </c>
      <c r="C116" s="158"/>
      <c r="D116" s="107" t="s">
        <v>260</v>
      </c>
      <c r="E116" s="159">
        <f>SUM(E117:E120)</f>
        <v>31279</v>
      </c>
      <c r="F116" s="159">
        <f>SUM(F117:F120)</f>
        <v>31279</v>
      </c>
      <c r="G116" s="160">
        <f>SUM(G117:G120)</f>
        <v>0</v>
      </c>
      <c r="H116" s="155">
        <f t="shared" si="32"/>
        <v>0</v>
      </c>
    </row>
    <row r="117" spans="1:8" s="156" customFormat="1" ht="30" customHeight="1" x14ac:dyDescent="0.3">
      <c r="A117" s="161"/>
      <c r="B117" s="161"/>
      <c r="C117" s="161">
        <v>3211</v>
      </c>
      <c r="D117" s="108" t="s">
        <v>37</v>
      </c>
      <c r="E117" s="162">
        <v>11050</v>
      </c>
      <c r="F117" s="162">
        <f>E117</f>
        <v>11050</v>
      </c>
      <c r="G117" s="163">
        <v>0</v>
      </c>
      <c r="H117" s="164">
        <f t="shared" si="32"/>
        <v>0</v>
      </c>
    </row>
    <row r="118" spans="1:8" s="156" customFormat="1" ht="30" customHeight="1" x14ac:dyDescent="0.3">
      <c r="A118" s="161"/>
      <c r="B118" s="161"/>
      <c r="C118" s="161">
        <v>3212</v>
      </c>
      <c r="D118" s="108" t="s">
        <v>81</v>
      </c>
      <c r="E118" s="162">
        <v>680</v>
      </c>
      <c r="F118" s="162">
        <f t="shared" ref="F118" si="33">E118</f>
        <v>680</v>
      </c>
      <c r="G118" s="163">
        <v>0</v>
      </c>
      <c r="H118" s="164">
        <f t="shared" si="32"/>
        <v>0</v>
      </c>
    </row>
    <row r="119" spans="1:8" s="156" customFormat="1" ht="30" customHeight="1" x14ac:dyDescent="0.3">
      <c r="A119" s="161"/>
      <c r="B119" s="161"/>
      <c r="C119" s="161">
        <v>3213</v>
      </c>
      <c r="D119" s="108" t="s">
        <v>82</v>
      </c>
      <c r="E119" s="162">
        <v>19124</v>
      </c>
      <c r="F119" s="162">
        <f t="shared" ref="F119:F120" si="34">E119</f>
        <v>19124</v>
      </c>
      <c r="G119" s="163">
        <v>0</v>
      </c>
      <c r="H119" s="164">
        <f t="shared" si="32"/>
        <v>0</v>
      </c>
    </row>
    <row r="120" spans="1:8" s="156" customFormat="1" ht="30" customHeight="1" x14ac:dyDescent="0.3">
      <c r="A120" s="161"/>
      <c r="B120" s="161"/>
      <c r="C120" s="165">
        <v>3214</v>
      </c>
      <c r="D120" s="108" t="s">
        <v>114</v>
      </c>
      <c r="E120" s="162">
        <v>425</v>
      </c>
      <c r="F120" s="162">
        <f t="shared" si="34"/>
        <v>425</v>
      </c>
      <c r="G120" s="163">
        <v>0</v>
      </c>
      <c r="H120" s="164">
        <f t="shared" si="32"/>
        <v>0</v>
      </c>
    </row>
    <row r="121" spans="1:8" s="156" customFormat="1" ht="30" customHeight="1" x14ac:dyDescent="0.3">
      <c r="A121" s="158"/>
      <c r="B121" s="158">
        <v>323</v>
      </c>
      <c r="C121" s="166"/>
      <c r="D121" s="107" t="s">
        <v>262</v>
      </c>
      <c r="E121" s="159">
        <f>SUM(E122:E125)</f>
        <v>179604</v>
      </c>
      <c r="F121" s="159">
        <f>SUM(F122:F125)</f>
        <v>179604</v>
      </c>
      <c r="G121" s="160">
        <f>SUM(G122:G125)</f>
        <v>0</v>
      </c>
      <c r="H121" s="155">
        <f t="shared" si="32"/>
        <v>0</v>
      </c>
    </row>
    <row r="122" spans="1:8" s="156" customFormat="1" ht="30" customHeight="1" x14ac:dyDescent="0.3">
      <c r="A122" s="161"/>
      <c r="B122" s="161"/>
      <c r="C122" s="165">
        <v>3233</v>
      </c>
      <c r="D122" s="108" t="s">
        <v>88</v>
      </c>
      <c r="E122" s="162">
        <v>14382</v>
      </c>
      <c r="F122" s="162">
        <f t="shared" ref="F122:F125" si="35">E122</f>
        <v>14382</v>
      </c>
      <c r="G122" s="163">
        <v>0</v>
      </c>
      <c r="H122" s="164">
        <f t="shared" si="32"/>
        <v>0</v>
      </c>
    </row>
    <row r="123" spans="1:8" s="156" customFormat="1" ht="30" customHeight="1" x14ac:dyDescent="0.3">
      <c r="A123" s="161"/>
      <c r="B123" s="161"/>
      <c r="C123" s="165">
        <v>3235</v>
      </c>
      <c r="D123" s="108" t="s">
        <v>90</v>
      </c>
      <c r="E123" s="162">
        <v>13176</v>
      </c>
      <c r="F123" s="162">
        <f t="shared" si="35"/>
        <v>13176</v>
      </c>
      <c r="G123" s="163">
        <v>0</v>
      </c>
      <c r="H123" s="164">
        <f t="shared" si="32"/>
        <v>0</v>
      </c>
    </row>
    <row r="124" spans="1:8" s="156" customFormat="1" ht="30" customHeight="1" x14ac:dyDescent="0.3">
      <c r="A124" s="161"/>
      <c r="B124" s="161"/>
      <c r="C124" s="165">
        <v>3237</v>
      </c>
      <c r="D124" s="108" t="s">
        <v>92</v>
      </c>
      <c r="E124" s="162">
        <v>25500</v>
      </c>
      <c r="F124" s="162">
        <f t="shared" si="35"/>
        <v>25500</v>
      </c>
      <c r="G124" s="163">
        <v>0</v>
      </c>
      <c r="H124" s="164">
        <f t="shared" si="32"/>
        <v>0</v>
      </c>
    </row>
    <row r="125" spans="1:8" s="156" customFormat="1" ht="30" customHeight="1" x14ac:dyDescent="0.3">
      <c r="A125" s="161"/>
      <c r="B125" s="161"/>
      <c r="C125" s="165">
        <v>3238</v>
      </c>
      <c r="D125" s="108" t="s">
        <v>93</v>
      </c>
      <c r="E125" s="162">
        <v>126546</v>
      </c>
      <c r="F125" s="162">
        <f t="shared" si="35"/>
        <v>126546</v>
      </c>
      <c r="G125" s="163">
        <v>0</v>
      </c>
      <c r="H125" s="164">
        <f t="shared" si="32"/>
        <v>0</v>
      </c>
    </row>
    <row r="126" spans="1:8" s="156" customFormat="1" ht="30" customHeight="1" x14ac:dyDescent="0.3">
      <c r="A126" s="166">
        <v>42</v>
      </c>
      <c r="B126" s="158"/>
      <c r="C126" s="158"/>
      <c r="D126" s="110" t="s">
        <v>285</v>
      </c>
      <c r="E126" s="159">
        <f>+E127</f>
        <v>22100</v>
      </c>
      <c r="F126" s="159">
        <f t="shared" ref="F126:G126" si="36">+F127</f>
        <v>22100</v>
      </c>
      <c r="G126" s="160">
        <f t="shared" si="36"/>
        <v>0</v>
      </c>
      <c r="H126" s="155">
        <f t="shared" si="32"/>
        <v>0</v>
      </c>
    </row>
    <row r="127" spans="1:8" s="156" customFormat="1" ht="30" customHeight="1" x14ac:dyDescent="0.3">
      <c r="A127" s="158"/>
      <c r="B127" s="166">
        <v>422</v>
      </c>
      <c r="C127" s="158"/>
      <c r="D127" s="107" t="s">
        <v>287</v>
      </c>
      <c r="E127" s="159">
        <f>SUM(E128:E128)</f>
        <v>22100</v>
      </c>
      <c r="F127" s="159">
        <f>SUM(F128:F128)</f>
        <v>22100</v>
      </c>
      <c r="G127" s="160">
        <f>SUM(G128:G128)</f>
        <v>0</v>
      </c>
      <c r="H127" s="155">
        <f t="shared" si="32"/>
        <v>0</v>
      </c>
    </row>
    <row r="128" spans="1:8" s="156" customFormat="1" ht="30" customHeight="1" x14ac:dyDescent="0.3">
      <c r="A128" s="161"/>
      <c r="B128" s="161"/>
      <c r="C128" s="165">
        <v>4221</v>
      </c>
      <c r="D128" s="108" t="s">
        <v>101</v>
      </c>
      <c r="E128" s="162">
        <v>22100</v>
      </c>
      <c r="F128" s="162">
        <f>E128</f>
        <v>22100</v>
      </c>
      <c r="G128" s="163">
        <v>0</v>
      </c>
      <c r="H128" s="164">
        <f t="shared" si="32"/>
        <v>0</v>
      </c>
    </row>
    <row r="129" spans="1:11" s="156" customFormat="1" ht="30" customHeight="1" x14ac:dyDescent="0.3">
      <c r="A129" s="166">
        <v>45</v>
      </c>
      <c r="B129" s="158"/>
      <c r="C129" s="158"/>
      <c r="D129" s="107" t="s">
        <v>295</v>
      </c>
      <c r="E129" s="159">
        <f>+E130</f>
        <v>44200</v>
      </c>
      <c r="F129" s="159">
        <f>+F130</f>
        <v>44200</v>
      </c>
      <c r="G129" s="160">
        <f>SUM(G130:G130)</f>
        <v>0</v>
      </c>
      <c r="H129" s="155">
        <f t="shared" si="32"/>
        <v>0</v>
      </c>
    </row>
    <row r="130" spans="1:11" s="156" customFormat="1" ht="30" customHeight="1" x14ac:dyDescent="0.3">
      <c r="A130" s="158"/>
      <c r="B130" s="166">
        <v>454</v>
      </c>
      <c r="C130" s="158"/>
      <c r="D130" s="107" t="s">
        <v>105</v>
      </c>
      <c r="E130" s="159">
        <f t="shared" ref="E130:G130" si="37">+E131</f>
        <v>44200</v>
      </c>
      <c r="F130" s="159">
        <f t="shared" si="37"/>
        <v>44200</v>
      </c>
      <c r="G130" s="160">
        <f t="shared" si="37"/>
        <v>0</v>
      </c>
      <c r="H130" s="155">
        <f t="shared" si="32"/>
        <v>0</v>
      </c>
    </row>
    <row r="131" spans="1:11" s="156" customFormat="1" ht="30" customHeight="1" x14ac:dyDescent="0.3">
      <c r="A131" s="161"/>
      <c r="B131" s="165"/>
      <c r="C131" s="161">
        <v>4541</v>
      </c>
      <c r="D131" s="108" t="s">
        <v>105</v>
      </c>
      <c r="E131" s="162">
        <v>44200</v>
      </c>
      <c r="F131" s="162">
        <f>E131</f>
        <v>44200</v>
      </c>
      <c r="G131" s="163">
        <v>0</v>
      </c>
      <c r="H131" s="164">
        <f t="shared" si="32"/>
        <v>0</v>
      </c>
    </row>
    <row r="132" spans="1:11" s="61" customFormat="1" ht="10.199999999999999" x14ac:dyDescent="0.2">
      <c r="F132" s="66"/>
      <c r="G132" s="67"/>
      <c r="H132" s="67"/>
      <c r="I132" s="66"/>
      <c r="J132" s="66"/>
      <c r="K132" s="66"/>
    </row>
    <row r="133" spans="1:11" s="61" customFormat="1" ht="10.199999999999999" x14ac:dyDescent="0.2">
      <c r="D133" s="66"/>
      <c r="E133" s="66"/>
      <c r="F133" s="66"/>
      <c r="G133" s="66"/>
      <c r="H133" s="67"/>
      <c r="I133" s="66"/>
      <c r="J133" s="66"/>
      <c r="K133" s="66"/>
    </row>
    <row r="134" spans="1:11" s="149" customFormat="1" ht="15" x14ac:dyDescent="0.25">
      <c r="D134" s="150"/>
      <c r="E134" s="150"/>
      <c r="F134" s="235"/>
      <c r="G134" s="235"/>
      <c r="H134" s="235"/>
    </row>
    <row r="135" spans="1:11" s="149" customFormat="1" ht="15" x14ac:dyDescent="0.25">
      <c r="D135" s="150"/>
      <c r="E135" s="150"/>
      <c r="F135" s="150"/>
      <c r="G135" s="150"/>
      <c r="H135" s="150"/>
    </row>
    <row r="136" spans="1:11" s="149" customFormat="1" ht="15" x14ac:dyDescent="0.25">
      <c r="D136" s="150"/>
      <c r="E136" s="150"/>
      <c r="F136" s="235"/>
      <c r="G136" s="235"/>
      <c r="H136" s="235"/>
    </row>
    <row r="137" spans="1:11" s="85" customFormat="1" ht="13.2" x14ac:dyDescent="0.25">
      <c r="A137" s="87"/>
      <c r="B137" s="87"/>
      <c r="C137" s="87"/>
    </row>
    <row r="138" spans="1:11" s="85" customFormat="1" ht="13.2" x14ac:dyDescent="0.25">
      <c r="A138" s="87"/>
      <c r="B138" s="87"/>
      <c r="C138" s="87"/>
    </row>
  </sheetData>
  <protectedRanges>
    <protectedRange sqref="E76:G81" name="Range1_1_2_1"/>
    <protectedRange sqref="B43:B45 C27 C46:C52 A53 C29:C42 B54 C55:C58 B60 C61 C17 E61:G61 A59 E19:G19 E21:G21 D14:D61 D78:D79 D82:D83 E16:G17 E24:G27 E29:G32 E46:G52 E55:G58 E34:G44 C96:C101 E94:G96 E98:G101 C89 E91:G91 E88:G89 D86:D101 C120:C125 E117:G117 E122:G125 C112 E114:G114 E111:G112 D109:D117 E119:G120 D119:D125 D118:G118" name="Range1"/>
    <protectedRange sqref="A62 B63 E64:G64 A65 C64 B66 A71 E75:G75 C67:C70 B72:B75 E72:G73 D62:D75 E67:G70 B106:B107 A102 C104 B103 A105 E107:G107 E104:G104 D102:D107 B130:B131 A126 C128 B127 A129 E131:G131 E128:G128 D126:D131" name="Range1_1"/>
  </protectedRanges>
  <mergeCells count="18">
    <mergeCell ref="A77:C77"/>
    <mergeCell ref="A80:C80"/>
    <mergeCell ref="A81:C81"/>
    <mergeCell ref="A76:C76"/>
    <mergeCell ref="A5:H5"/>
    <mergeCell ref="A7:D7"/>
    <mergeCell ref="A8:D8"/>
    <mergeCell ref="A3:H3"/>
    <mergeCell ref="A13:C13"/>
    <mergeCell ref="A9:C9"/>
    <mergeCell ref="A11:C11"/>
    <mergeCell ref="A12:C12"/>
    <mergeCell ref="A10:C10"/>
    <mergeCell ref="A84:C84"/>
    <mergeCell ref="A85:C85"/>
    <mergeCell ref="A108:C108"/>
    <mergeCell ref="F134:H134"/>
    <mergeCell ref="F136:H136"/>
  </mergeCells>
  <conditionalFormatting sqref="E16:G17 E21:G21 E29:G32 E64:G64 E67:G70 E72:G73 E94:G96 E98:G101">
    <cfRule type="cellIs" dxfId="6" priority="7" operator="lessThan">
      <formula>-0.001</formula>
    </cfRule>
  </conditionalFormatting>
  <conditionalFormatting sqref="E19:G19 E24:G27 E34:G44 E46:G52 E55:G58 E61:G61 E75:G81">
    <cfRule type="cellIs" dxfId="5" priority="6" operator="lessThan">
      <formula>-0.001</formula>
    </cfRule>
  </conditionalFormatting>
  <conditionalFormatting sqref="E88:G89 E91:G91 E104:G104">
    <cfRule type="cellIs" dxfId="4" priority="5" operator="lessThan">
      <formula>-0.001</formula>
    </cfRule>
  </conditionalFormatting>
  <conditionalFormatting sqref="E107:G107 E131:G131">
    <cfRule type="cellIs" dxfId="3" priority="4" operator="lessThan">
      <formula>-0.001</formula>
    </cfRule>
  </conditionalFormatting>
  <conditionalFormatting sqref="E111:G112 E114:G114 E128:G128">
    <cfRule type="cellIs" dxfId="2" priority="2" operator="lessThan">
      <formula>-0.001</formula>
    </cfRule>
  </conditionalFormatting>
  <conditionalFormatting sqref="E117:G120">
    <cfRule type="cellIs" dxfId="1" priority="1" operator="lessThan">
      <formula>-0.001</formula>
    </cfRule>
  </conditionalFormatting>
  <conditionalFormatting sqref="E122:G125">
    <cfRule type="cellIs" dxfId="0" priority="3" operator="lessThan">
      <formula>-0.001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Page &amp;P of &amp;N</oddFooter>
  </headerFooter>
  <rowBreaks count="3" manualBreakCount="3">
    <brk id="32" max="7" man="1"/>
    <brk id="58" max="7" man="1"/>
    <brk id="83" max="7" man="1"/>
  </rowBreaks>
  <ignoredErrors>
    <ignoredError sqref="G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 sažetak</vt:lpstr>
      <vt:lpstr>POSEBNI DIO2</vt:lpstr>
      <vt:lpstr>'posebni dio sažetak'!Print_Area</vt:lpstr>
      <vt:lpstr>'POSEBNI DIO2'!Print_Area</vt:lpstr>
      <vt:lpstr>'Račun fin prema izvorima f'!Print_Area</vt:lpstr>
      <vt:lpstr>'Račun financiranja'!Print_Area</vt:lpstr>
      <vt:lpstr>'Račun prihoda i rashoda'!Print_Area</vt:lpstr>
      <vt:lpstr>'Rashodi prema funkcijskoj k '!Print_Area</vt:lpstr>
      <vt:lpstr>'Rashodi prema izvorima finan'!Print_Area</vt:lpstr>
      <vt:lpstr>SAŽETAK!Print_Area</vt:lpstr>
      <vt:lpstr>'POSEBNI DIO2'!Print_Titles</vt:lpstr>
      <vt:lpstr>'Račun prihoda i rashoda'!Print_Titles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ivona.antolic@gmail.com</cp:lastModifiedBy>
  <cp:lastPrinted>2024-08-06T08:34:27Z</cp:lastPrinted>
  <dcterms:created xsi:type="dcterms:W3CDTF">2022-08-12T12:51:27Z</dcterms:created>
  <dcterms:modified xsi:type="dcterms:W3CDTF">2024-08-06T08:34:32Z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